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tabRatio="602" activeTab="0"/>
  </bookViews>
  <sheets>
    <sheet name="2006-2008" sheetId="1" r:id="rId1"/>
    <sheet name="Scaled Marks" sheetId="2" r:id="rId2"/>
    <sheet name="Old Data" sheetId="3" r:id="rId3"/>
    <sheet name="Sheet1" sheetId="4" r:id="rId4"/>
  </sheets>
  <definedNames/>
  <calcPr fullCalcOnLoad="1"/>
</workbook>
</file>

<file path=xl/comments3.xml><?xml version="1.0" encoding="utf-8"?>
<comments xmlns="http://schemas.openxmlformats.org/spreadsheetml/2006/main">
  <authors>
    <author>*</author>
  </authors>
  <commentList>
    <comment ref="BB20" authorId="0">
      <text>
        <r>
          <rPr>
            <b/>
            <sz val="8"/>
            <rFont val="Tahoma"/>
            <family val="0"/>
          </rPr>
          <t xml:space="preserve">*:Exam result 2005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<sst xmlns="http://schemas.openxmlformats.org/spreadsheetml/2006/main" count="509" uniqueCount="142">
  <si>
    <t xml:space="preserve">Performing during the Course  </t>
  </si>
  <si>
    <t>Names</t>
  </si>
  <si>
    <t>Solo</t>
  </si>
  <si>
    <t>Composition 1</t>
  </si>
  <si>
    <t>Composition assessment</t>
  </si>
  <si>
    <t xml:space="preserve"> Performance  </t>
  </si>
  <si>
    <t>Use and Development of Ideas               A</t>
  </si>
  <si>
    <t>Exploitation of the Medium      B</t>
  </si>
  <si>
    <t>Structural Interest            C</t>
  </si>
  <si>
    <t>Understanding the brief           D</t>
  </si>
  <si>
    <t>Melody             E</t>
  </si>
  <si>
    <t xml:space="preserve">  Harmony         F</t>
  </si>
  <si>
    <t>Texture           G</t>
  </si>
  <si>
    <t xml:space="preserve">Tempo / rhythm        H  </t>
  </si>
  <si>
    <t xml:space="preserve">Dynamics          I </t>
  </si>
  <si>
    <t>Use of Technology      J</t>
  </si>
  <si>
    <t xml:space="preserve">Total Mark /30  </t>
  </si>
  <si>
    <t xml:space="preserve">Full </t>
  </si>
  <si>
    <t>Accuracy /10</t>
  </si>
  <si>
    <t>Interpretation    / 15</t>
  </si>
  <si>
    <t>Difficulty level</t>
  </si>
  <si>
    <t xml:space="preserve">Total Mark /25 </t>
  </si>
  <si>
    <t>Grade</t>
  </si>
  <si>
    <t>Accuracy / 10</t>
  </si>
  <si>
    <t>Interpretation /15</t>
  </si>
  <si>
    <t>Total       / 25</t>
  </si>
  <si>
    <t>Total Mark / 50</t>
  </si>
  <si>
    <t>Overall Grade</t>
  </si>
  <si>
    <t>Solo Performance title</t>
  </si>
  <si>
    <t>Instrument</t>
  </si>
  <si>
    <t>Ensemble Performance Title</t>
  </si>
  <si>
    <t xml:space="preserve">Mark /60 </t>
  </si>
  <si>
    <t>Listening Exams</t>
  </si>
  <si>
    <t>/110</t>
  </si>
  <si>
    <t>1st Year</t>
  </si>
  <si>
    <t>/120</t>
  </si>
  <si>
    <t>2nd Year</t>
  </si>
  <si>
    <t>Target Grade</t>
  </si>
  <si>
    <t>Current level</t>
  </si>
  <si>
    <t>Scaled down</t>
  </si>
  <si>
    <t>Exam 1</t>
  </si>
  <si>
    <t>%</t>
  </si>
  <si>
    <t>Exam 2</t>
  </si>
  <si>
    <t>S</t>
  </si>
  <si>
    <t>Bass</t>
  </si>
  <si>
    <t>Keyboard</t>
  </si>
  <si>
    <t>Clarinet</t>
  </si>
  <si>
    <t>Tests through the Year 1</t>
  </si>
  <si>
    <t>Test 2</t>
  </si>
  <si>
    <t>Test 1</t>
  </si>
  <si>
    <t>Test 2a</t>
  </si>
  <si>
    <t>Test 2b</t>
  </si>
  <si>
    <t>Tests through the Year 2</t>
  </si>
  <si>
    <t>Notation</t>
  </si>
  <si>
    <t>Elements</t>
  </si>
  <si>
    <t>Keys</t>
  </si>
  <si>
    <t>E</t>
  </si>
  <si>
    <t>MD</t>
  </si>
  <si>
    <t>Last</t>
  </si>
  <si>
    <t>Smith</t>
  </si>
  <si>
    <t>Dawn</t>
  </si>
  <si>
    <t>Durrant</t>
  </si>
  <si>
    <t>Hannah</t>
  </si>
  <si>
    <t>Swanick</t>
  </si>
  <si>
    <t>Ben</t>
  </si>
  <si>
    <t>Hilder</t>
  </si>
  <si>
    <t>Chloe</t>
  </si>
  <si>
    <t>Essex</t>
  </si>
  <si>
    <t>Vicki</t>
  </si>
  <si>
    <t>Dixon</t>
  </si>
  <si>
    <t>Whatmore</t>
  </si>
  <si>
    <t>Craig</t>
  </si>
  <si>
    <t>Pracey</t>
  </si>
  <si>
    <t>Thomas</t>
  </si>
  <si>
    <t>Street</t>
  </si>
  <si>
    <t>Vincent</t>
  </si>
  <si>
    <t>Flute</t>
  </si>
  <si>
    <t>Voice</t>
  </si>
  <si>
    <t>Tenor Horn</t>
  </si>
  <si>
    <t>Guitar</t>
  </si>
  <si>
    <t>First Year</t>
  </si>
  <si>
    <t>Second Year</t>
  </si>
  <si>
    <t>Listening Paper</t>
  </si>
  <si>
    <t>Composition 2</t>
  </si>
  <si>
    <t xml:space="preserve">Overall Average </t>
  </si>
  <si>
    <t>Mark</t>
  </si>
  <si>
    <t>Average</t>
  </si>
  <si>
    <t>1st Year Grade</t>
  </si>
  <si>
    <t>1st Year %</t>
  </si>
  <si>
    <t>G.C.S.E Coursework  2006-2008  Redden Court School</t>
  </si>
  <si>
    <t>D</t>
  </si>
  <si>
    <t>D/E</t>
  </si>
  <si>
    <t>C</t>
  </si>
  <si>
    <t>A/B</t>
  </si>
  <si>
    <t>C/D</t>
  </si>
  <si>
    <t>Degree of Scale</t>
  </si>
  <si>
    <t>Minor Keys</t>
  </si>
  <si>
    <t>Current Est Grade</t>
  </si>
  <si>
    <t xml:space="preserve">C </t>
  </si>
  <si>
    <t>A</t>
  </si>
  <si>
    <t>Final Target Grade</t>
  </si>
  <si>
    <t>/60</t>
  </si>
  <si>
    <t>First Year Grade</t>
  </si>
  <si>
    <t>First Year %</t>
  </si>
  <si>
    <t>Solo Performance</t>
  </si>
  <si>
    <t>Extimated Grade Year 2</t>
  </si>
  <si>
    <t>Ensemble</t>
  </si>
  <si>
    <t>Scaled</t>
  </si>
  <si>
    <t>B</t>
  </si>
  <si>
    <t>Frequency</t>
  </si>
  <si>
    <t>Color</t>
  </si>
  <si>
    <t>red</t>
  </si>
  <si>
    <t>orange</t>
  </si>
  <si>
    <t>yellow</t>
  </si>
  <si>
    <t>green</t>
  </si>
  <si>
    <t>blue</t>
  </si>
  <si>
    <t>Edexcel Music Grades</t>
  </si>
  <si>
    <t>Surname</t>
  </si>
  <si>
    <t>First Name</t>
  </si>
  <si>
    <t>S / E / MD</t>
  </si>
  <si>
    <t>Overall Compositions Grade</t>
  </si>
  <si>
    <t>Overall Performances Grade</t>
  </si>
  <si>
    <t>Composition 1 Grade</t>
  </si>
  <si>
    <t>Composition 2 Grade</t>
  </si>
  <si>
    <t>Total marks 1</t>
  </si>
  <si>
    <t>Total Marks 2</t>
  </si>
  <si>
    <t>Interpretation / 15</t>
  </si>
  <si>
    <t>Structural Interest                  C                                            /5</t>
  </si>
  <si>
    <t>Exploitation of the Medium                                  B                                           /5</t>
  </si>
  <si>
    <t>Use and Development of Ideas                               A                                            /5</t>
  </si>
  <si>
    <t>Understanding the brief             D                                              /5</t>
  </si>
  <si>
    <t>Melody                                  E                                           /5</t>
  </si>
  <si>
    <t xml:space="preserve">  Harmony                              F                                           /5</t>
  </si>
  <si>
    <t>Texture                                    G                                             /5</t>
  </si>
  <si>
    <t>Tempo / Rhythm                    H                                           /5</t>
  </si>
  <si>
    <t>Total               / 25</t>
  </si>
  <si>
    <t>Dynamics                                I                                            /5</t>
  </si>
  <si>
    <t>Use of Technology                  J                                            /5</t>
  </si>
  <si>
    <t>Composing during the course - Fill in A - D and choose 2 from E - J</t>
  </si>
  <si>
    <t>Accuracy     /10</t>
  </si>
  <si>
    <t>Replace following letters S (Standard) = 1 E (Easier) = 0 MD (More Difficult) = 2 once you have entered marks for performances to get  your scaled down marks</t>
  </si>
  <si>
    <t>Change your %,s  Accordingly in Column E, J &amp; M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</si>
</sst>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0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9"/>
      <name val="Times New Roman"/>
      <family val="1"/>
    </font>
    <font>
      <sz val="8"/>
      <color indexed="8"/>
      <name val="Times New Roman"/>
      <family val="1"/>
    </font>
    <font>
      <b/>
      <sz val="8"/>
      <color indexed="9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sz val="8"/>
      <color indexed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color indexed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color indexed="8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thick"/>
      <top style="medium"/>
      <bottom style="medium"/>
    </border>
    <border>
      <left style="thin"/>
      <right style="thin"/>
      <top style="medium"/>
      <bottom style="medium"/>
    </border>
    <border>
      <left style="thick"/>
      <right style="thick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thick"/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3" fillId="2" borderId="5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3" borderId="6" xfId="0" applyFont="1" applyFill="1" applyBorder="1" applyAlignment="1">
      <alignment wrapText="1"/>
    </xf>
    <xf numFmtId="0" fontId="4" fillId="3" borderId="7" xfId="0" applyFont="1" applyFill="1" applyBorder="1" applyAlignment="1">
      <alignment wrapText="1"/>
    </xf>
    <xf numFmtId="0" fontId="6" fillId="4" borderId="8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 vertical="top" wrapText="1"/>
    </xf>
    <xf numFmtId="0" fontId="4" fillId="5" borderId="12" xfId="0" applyFont="1" applyFill="1" applyBorder="1" applyAlignment="1">
      <alignment horizontal="center" vertical="top" wrapText="1"/>
    </xf>
    <xf numFmtId="0" fontId="4" fillId="4" borderId="13" xfId="0" applyFont="1" applyFill="1" applyBorder="1" applyAlignment="1">
      <alignment horizontal="center" vertical="top" wrapText="1"/>
    </xf>
    <xf numFmtId="0" fontId="7" fillId="6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5" borderId="16" xfId="0" applyFont="1" applyFill="1" applyBorder="1" applyAlignment="1">
      <alignment horizontal="center" vertical="top" wrapText="1"/>
    </xf>
    <xf numFmtId="0" fontId="4" fillId="4" borderId="14" xfId="0" applyFont="1" applyFill="1" applyBorder="1" applyAlignment="1">
      <alignment horizontal="center" vertical="top" wrapText="1"/>
    </xf>
    <xf numFmtId="0" fontId="7" fillId="6" borderId="17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left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5" borderId="19" xfId="0" applyFont="1" applyFill="1" applyBorder="1" applyAlignment="1">
      <alignment vertical="top" wrapText="1"/>
    </xf>
    <xf numFmtId="0" fontId="4" fillId="4" borderId="20" xfId="0" applyFont="1" applyFill="1" applyBorder="1" applyAlignment="1">
      <alignment vertical="top" wrapText="1"/>
    </xf>
    <xf numFmtId="0" fontId="7" fillId="6" borderId="21" xfId="0" applyFont="1" applyFill="1" applyBorder="1" applyAlignment="1">
      <alignment horizontal="center"/>
    </xf>
    <xf numFmtId="0" fontId="3" fillId="3" borderId="21" xfId="0" applyFont="1" applyFill="1" applyBorder="1" applyAlignment="1">
      <alignment/>
    </xf>
    <xf numFmtId="0" fontId="3" fillId="3" borderId="22" xfId="0" applyFont="1" applyFill="1" applyBorder="1" applyAlignment="1">
      <alignment/>
    </xf>
    <xf numFmtId="0" fontId="3" fillId="5" borderId="6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7" fillId="6" borderId="0" xfId="0" applyFont="1" applyFill="1" applyBorder="1" applyAlignment="1">
      <alignment vertical="top" wrapText="1"/>
    </xf>
    <xf numFmtId="0" fontId="4" fillId="4" borderId="5" xfId="0" applyFont="1" applyFill="1" applyBorder="1" applyAlignment="1">
      <alignment horizontal="center" vertical="top" wrapText="1"/>
    </xf>
    <xf numFmtId="0" fontId="9" fillId="4" borderId="9" xfId="0" applyFont="1" applyFill="1" applyBorder="1" applyAlignment="1">
      <alignment wrapText="1"/>
    </xf>
    <xf numFmtId="0" fontId="2" fillId="7" borderId="17" xfId="0" applyFont="1" applyFill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7" fillId="6" borderId="23" xfId="0" applyFont="1" applyFill="1" applyBorder="1" applyAlignment="1">
      <alignment horizontal="center" wrapText="1"/>
    </xf>
    <xf numFmtId="0" fontId="7" fillId="6" borderId="0" xfId="0" applyFont="1" applyFill="1" applyBorder="1" applyAlignment="1">
      <alignment horizontal="center" wrapText="1"/>
    </xf>
    <xf numFmtId="0" fontId="4" fillId="3" borderId="24" xfId="0" applyFont="1" applyFill="1" applyBorder="1" applyAlignment="1">
      <alignment horizontal="center" vertical="top" wrapText="1"/>
    </xf>
    <xf numFmtId="0" fontId="4" fillId="5" borderId="9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7" fillId="6" borderId="17" xfId="0" applyFont="1" applyFill="1" applyBorder="1" applyAlignment="1">
      <alignment horizontal="center"/>
    </xf>
    <xf numFmtId="0" fontId="3" fillId="3" borderId="17" xfId="0" applyFont="1" applyFill="1" applyBorder="1" applyAlignment="1">
      <alignment/>
    </xf>
    <xf numFmtId="0" fontId="3" fillId="5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7" fillId="6" borderId="0" xfId="0" applyFont="1" applyFill="1" applyAlignment="1">
      <alignment/>
    </xf>
    <xf numFmtId="0" fontId="4" fillId="4" borderId="25" xfId="0" applyFont="1" applyFill="1" applyBorder="1" applyAlignment="1">
      <alignment horizontal="center" vertical="top" wrapText="1"/>
    </xf>
    <xf numFmtId="0" fontId="7" fillId="6" borderId="17" xfId="0" applyFont="1" applyFill="1" applyBorder="1" applyAlignment="1">
      <alignment/>
    </xf>
    <xf numFmtId="0" fontId="6" fillId="0" borderId="24" xfId="0" applyFont="1" applyBorder="1" applyAlignment="1">
      <alignment horizontal="center" vertical="top" wrapText="1"/>
    </xf>
    <xf numFmtId="0" fontId="6" fillId="3" borderId="24" xfId="0" applyFont="1" applyFill="1" applyBorder="1" applyAlignment="1">
      <alignment horizontal="center" vertical="top" wrapText="1"/>
    </xf>
    <xf numFmtId="0" fontId="6" fillId="7" borderId="24" xfId="0" applyFont="1" applyFill="1" applyBorder="1" applyAlignment="1">
      <alignment horizontal="center" vertical="top" wrapText="1"/>
    </xf>
    <xf numFmtId="0" fontId="5" fillId="6" borderId="24" xfId="0" applyFont="1" applyFill="1" applyBorder="1" applyAlignment="1">
      <alignment horizontal="center" vertical="top" wrapText="1"/>
    </xf>
    <xf numFmtId="0" fontId="7" fillId="6" borderId="24" xfId="0" applyFont="1" applyFill="1" applyBorder="1" applyAlignment="1">
      <alignment horizontal="center" vertical="top" wrapText="1"/>
    </xf>
    <xf numFmtId="0" fontId="6" fillId="4" borderId="24" xfId="0" applyFont="1" applyFill="1" applyBorder="1" applyAlignment="1">
      <alignment horizontal="center" vertical="top" wrapText="1"/>
    </xf>
    <xf numFmtId="0" fontId="7" fillId="6" borderId="24" xfId="0" applyFont="1" applyFill="1" applyBorder="1" applyAlignment="1">
      <alignment horizontal="center"/>
    </xf>
    <xf numFmtId="2" fontId="2" fillId="4" borderId="17" xfId="0" applyNumberFormat="1" applyFont="1" applyFill="1" applyBorder="1" applyAlignment="1">
      <alignment horizontal="center"/>
    </xf>
    <xf numFmtId="0" fontId="10" fillId="6" borderId="17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8" fillId="2" borderId="26" xfId="0" applyFont="1" applyFill="1" applyBorder="1" applyAlignment="1">
      <alignment/>
    </xf>
    <xf numFmtId="0" fontId="3" fillId="2" borderId="26" xfId="0" applyFont="1" applyFill="1" applyBorder="1" applyAlignment="1">
      <alignment/>
    </xf>
    <xf numFmtId="0" fontId="10" fillId="6" borderId="27" xfId="0" applyFont="1" applyFill="1" applyBorder="1" applyAlignment="1">
      <alignment horizontal="center"/>
    </xf>
    <xf numFmtId="0" fontId="10" fillId="6" borderId="26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top" wrapText="1"/>
    </xf>
    <xf numFmtId="0" fontId="4" fillId="5" borderId="24" xfId="0" applyFont="1" applyFill="1" applyBorder="1" applyAlignment="1">
      <alignment horizontal="center" vertical="top" wrapText="1"/>
    </xf>
    <xf numFmtId="0" fontId="4" fillId="3" borderId="18" xfId="0" applyFont="1" applyFill="1" applyBorder="1" applyAlignment="1">
      <alignment horizontal="center" vertical="top" wrapText="1"/>
    </xf>
    <xf numFmtId="0" fontId="4" fillId="4" borderId="18" xfId="0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center"/>
    </xf>
    <xf numFmtId="1" fontId="4" fillId="4" borderId="25" xfId="0" applyNumberFormat="1" applyFont="1" applyFill="1" applyBorder="1" applyAlignment="1">
      <alignment horizontal="center" vertical="top" wrapText="1"/>
    </xf>
    <xf numFmtId="1" fontId="2" fillId="4" borderId="17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vertical="top" wrapText="1"/>
    </xf>
    <xf numFmtId="0" fontId="8" fillId="2" borderId="28" xfId="0" applyFont="1" applyFill="1" applyBorder="1" applyAlignment="1">
      <alignment/>
    </xf>
    <xf numFmtId="0" fontId="10" fillId="6" borderId="29" xfId="0" applyFont="1" applyFill="1" applyBorder="1" applyAlignment="1">
      <alignment horizontal="center"/>
    </xf>
    <xf numFmtId="0" fontId="10" fillId="6" borderId="30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 vertical="top" wrapText="1"/>
    </xf>
    <xf numFmtId="0" fontId="4" fillId="3" borderId="32" xfId="0" applyFont="1" applyFill="1" applyBorder="1" applyAlignment="1">
      <alignment horizontal="center" vertical="top" wrapText="1"/>
    </xf>
    <xf numFmtId="0" fontId="4" fillId="5" borderId="32" xfId="0" applyFont="1" applyFill="1" applyBorder="1" applyAlignment="1">
      <alignment horizontal="center" vertical="top" wrapText="1"/>
    </xf>
    <xf numFmtId="0" fontId="4" fillId="4" borderId="33" xfId="0" applyFont="1" applyFill="1" applyBorder="1" applyAlignment="1">
      <alignment horizontal="center" vertical="top" wrapText="1"/>
    </xf>
    <xf numFmtId="0" fontId="4" fillId="3" borderId="33" xfId="0" applyFont="1" applyFill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7" xfId="0" applyFont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8" fillId="8" borderId="0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 wrapText="1"/>
    </xf>
    <xf numFmtId="0" fontId="10" fillId="6" borderId="35" xfId="0" applyFont="1" applyFill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" fontId="2" fillId="8" borderId="0" xfId="0" applyNumberFormat="1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10" fillId="6" borderId="14" xfId="0" applyFont="1" applyFill="1" applyBorder="1" applyAlignment="1">
      <alignment horizontal="center"/>
    </xf>
    <xf numFmtId="0" fontId="10" fillId="6" borderId="16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3" xfId="0" applyFont="1" applyBorder="1" applyAlignment="1">
      <alignment horizontal="center" vertical="top" wrapText="1"/>
    </xf>
    <xf numFmtId="0" fontId="3" fillId="2" borderId="37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1" fontId="13" fillId="0" borderId="0" xfId="0" applyNumberFormat="1" applyFont="1" applyBorder="1" applyAlignment="1">
      <alignment horizontal="center" vertical="top" wrapText="1"/>
    </xf>
    <xf numFmtId="1" fontId="1" fillId="0" borderId="0" xfId="0" applyNumberFormat="1" applyFont="1" applyBorder="1" applyAlignment="1">
      <alignment horizontal="center" vertical="top" wrapText="1"/>
    </xf>
    <xf numFmtId="1" fontId="4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5" fillId="6" borderId="17" xfId="0" applyFont="1" applyFill="1" applyBorder="1" applyAlignment="1">
      <alignment horizontal="center" vertical="top" wrapText="1"/>
    </xf>
    <xf numFmtId="1" fontId="7" fillId="6" borderId="17" xfId="0" applyNumberFormat="1" applyFont="1" applyFill="1" applyBorder="1" applyAlignment="1">
      <alignment horizontal="center" vertical="top" wrapText="1"/>
    </xf>
    <xf numFmtId="0" fontId="7" fillId="6" borderId="27" xfId="0" applyFont="1" applyFill="1" applyBorder="1" applyAlignment="1">
      <alignment horizontal="center" wrapText="1"/>
    </xf>
    <xf numFmtId="0" fontId="7" fillId="6" borderId="27" xfId="0" applyFont="1" applyFill="1" applyBorder="1" applyAlignment="1">
      <alignment horizontal="center"/>
    </xf>
    <xf numFmtId="0" fontId="7" fillId="6" borderId="38" xfId="0" applyFont="1" applyFill="1" applyBorder="1" applyAlignment="1">
      <alignment horizontal="center" vertical="top" wrapText="1"/>
    </xf>
    <xf numFmtId="0" fontId="7" fillId="6" borderId="39" xfId="0" applyFont="1" applyFill="1" applyBorder="1" applyAlignment="1">
      <alignment horizontal="center" vertical="top" wrapText="1"/>
    </xf>
    <xf numFmtId="0" fontId="7" fillId="6" borderId="40" xfId="0" applyFont="1" applyFill="1" applyBorder="1" applyAlignment="1">
      <alignment horizontal="center" vertical="top" wrapText="1"/>
    </xf>
    <xf numFmtId="0" fontId="4" fillId="9" borderId="17" xfId="0" applyFont="1" applyFill="1" applyBorder="1" applyAlignment="1">
      <alignment horizontal="center" vertical="top" wrapText="1"/>
    </xf>
    <xf numFmtId="0" fontId="1" fillId="7" borderId="17" xfId="0" applyFont="1" applyFill="1" applyBorder="1" applyAlignment="1">
      <alignment horizontal="center" vertical="top" wrapText="1"/>
    </xf>
    <xf numFmtId="1" fontId="13" fillId="7" borderId="17" xfId="0" applyNumberFormat="1" applyFont="1" applyFill="1" applyBorder="1" applyAlignment="1">
      <alignment horizontal="center" vertical="top" wrapText="1"/>
    </xf>
    <xf numFmtId="0" fontId="6" fillId="7" borderId="17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1" fontId="1" fillId="3" borderId="17" xfId="0" applyNumberFormat="1" applyFont="1" applyFill="1" applyBorder="1" applyAlignment="1">
      <alignment horizontal="center" vertical="top" wrapText="1"/>
    </xf>
    <xf numFmtId="0" fontId="4" fillId="3" borderId="35" xfId="0" applyFont="1" applyFill="1" applyBorder="1" applyAlignment="1">
      <alignment horizontal="center" vertical="top" wrapText="1"/>
    </xf>
    <xf numFmtId="0" fontId="6" fillId="3" borderId="17" xfId="0" applyFont="1" applyFill="1" applyBorder="1" applyAlignment="1">
      <alignment horizontal="center" vertical="top" wrapText="1"/>
    </xf>
    <xf numFmtId="1" fontId="4" fillId="3" borderId="17" xfId="0" applyNumberFormat="1" applyFont="1" applyFill="1" applyBorder="1" applyAlignment="1">
      <alignment horizontal="center" vertical="top" wrapText="1"/>
    </xf>
    <xf numFmtId="0" fontId="3" fillId="3" borderId="27" xfId="0" applyFont="1" applyFill="1" applyBorder="1" applyAlignment="1">
      <alignment horizontal="center" vertical="center" wrapText="1"/>
    </xf>
    <xf numFmtId="1" fontId="3" fillId="3" borderId="27" xfId="0" applyNumberFormat="1" applyFont="1" applyFill="1" applyBorder="1" applyAlignment="1">
      <alignment horizontal="center"/>
    </xf>
    <xf numFmtId="1" fontId="4" fillId="3" borderId="41" xfId="0" applyNumberFormat="1" applyFont="1" applyFill="1" applyBorder="1" applyAlignment="1">
      <alignment horizontal="center" vertical="top" wrapText="1"/>
    </xf>
    <xf numFmtId="1" fontId="4" fillId="3" borderId="42" xfId="0" applyNumberFormat="1" applyFont="1" applyFill="1" applyBorder="1" applyAlignment="1">
      <alignment horizontal="center" vertical="top" wrapText="1"/>
    </xf>
    <xf numFmtId="1" fontId="4" fillId="3" borderId="43" xfId="0" applyNumberFormat="1" applyFont="1" applyFill="1" applyBorder="1" applyAlignment="1">
      <alignment horizontal="center" vertical="top" wrapText="1"/>
    </xf>
    <xf numFmtId="0" fontId="2" fillId="7" borderId="17" xfId="0" applyFont="1" applyFill="1" applyBorder="1" applyAlignment="1">
      <alignment horizontal="center"/>
    </xf>
    <xf numFmtId="0" fontId="4" fillId="3" borderId="41" xfId="0" applyFont="1" applyFill="1" applyBorder="1" applyAlignment="1">
      <alignment horizontal="center" vertical="top" wrapText="1"/>
    </xf>
    <xf numFmtId="0" fontId="4" fillId="7" borderId="17" xfId="0" applyFont="1" applyFill="1" applyBorder="1" applyAlignment="1">
      <alignment horizontal="center" vertical="top" wrapText="1"/>
    </xf>
    <xf numFmtId="0" fontId="8" fillId="0" borderId="44" xfId="0" applyFont="1" applyBorder="1" applyAlignment="1">
      <alignment horizontal="center"/>
    </xf>
    <xf numFmtId="0" fontId="8" fillId="2" borderId="37" xfId="0" applyFont="1" applyFill="1" applyBorder="1" applyAlignment="1">
      <alignment/>
    </xf>
    <xf numFmtId="0" fontId="10" fillId="6" borderId="45" xfId="0" applyFont="1" applyFill="1" applyBorder="1" applyAlignment="1">
      <alignment horizontal="center"/>
    </xf>
    <xf numFmtId="0" fontId="10" fillId="6" borderId="46" xfId="0" applyFont="1" applyFill="1" applyBorder="1" applyAlignment="1">
      <alignment horizontal="center"/>
    </xf>
    <xf numFmtId="0" fontId="4" fillId="3" borderId="47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top" wrapText="1"/>
    </xf>
    <xf numFmtId="0" fontId="7" fillId="6" borderId="15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vertical="top" wrapText="1"/>
    </xf>
    <xf numFmtId="0" fontId="4" fillId="4" borderId="47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1" fontId="4" fillId="4" borderId="4" xfId="0" applyNumberFormat="1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7" borderId="3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7" fillId="6" borderId="3" xfId="0" applyFont="1" applyFill="1" applyBorder="1" applyAlignment="1">
      <alignment horizontal="center" vertical="top" wrapText="1"/>
    </xf>
    <xf numFmtId="0" fontId="7" fillId="6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3" borderId="48" xfId="0" applyFont="1" applyFill="1" applyBorder="1" applyAlignment="1">
      <alignment horizontal="center" vertical="top" wrapText="1"/>
    </xf>
    <xf numFmtId="0" fontId="6" fillId="7" borderId="32" xfId="0" applyFont="1" applyFill="1" applyBorder="1" applyAlignment="1">
      <alignment horizontal="center" vertical="top" wrapText="1"/>
    </xf>
    <xf numFmtId="0" fontId="6" fillId="3" borderId="32" xfId="0" applyFont="1" applyFill="1" applyBorder="1" applyAlignment="1">
      <alignment horizontal="center" vertical="top" wrapText="1"/>
    </xf>
    <xf numFmtId="0" fontId="6" fillId="4" borderId="32" xfId="0" applyFont="1" applyFill="1" applyBorder="1" applyAlignment="1">
      <alignment horizontal="center" vertical="top" wrapText="1"/>
    </xf>
    <xf numFmtId="0" fontId="7" fillId="6" borderId="32" xfId="0" applyFont="1" applyFill="1" applyBorder="1" applyAlignment="1">
      <alignment horizontal="center" vertical="top" wrapText="1"/>
    </xf>
    <xf numFmtId="0" fontId="7" fillId="6" borderId="34" xfId="0" applyFont="1" applyFill="1" applyBorder="1" applyAlignment="1">
      <alignment horizontal="center"/>
    </xf>
    <xf numFmtId="0" fontId="10" fillId="6" borderId="49" xfId="0" applyFont="1" applyFill="1" applyBorder="1" applyAlignment="1">
      <alignment horizontal="center"/>
    </xf>
    <xf numFmtId="0" fontId="4" fillId="4" borderId="31" xfId="0" applyFont="1" applyFill="1" applyBorder="1" applyAlignment="1">
      <alignment horizontal="center" vertical="top" wrapText="1"/>
    </xf>
    <xf numFmtId="1" fontId="4" fillId="4" borderId="33" xfId="0" applyNumberFormat="1" applyFont="1" applyFill="1" applyBorder="1" applyAlignment="1">
      <alignment horizontal="center" vertical="top" wrapText="1"/>
    </xf>
    <xf numFmtId="0" fontId="3" fillId="2" borderId="5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14" fillId="7" borderId="17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/>
    </xf>
    <xf numFmtId="0" fontId="3" fillId="2" borderId="36" xfId="0" applyFont="1" applyFill="1" applyBorder="1" applyAlignment="1">
      <alignment/>
    </xf>
    <xf numFmtId="0" fontId="3" fillId="2" borderId="51" xfId="0" applyFont="1" applyFill="1" applyBorder="1" applyAlignment="1">
      <alignment/>
    </xf>
    <xf numFmtId="0" fontId="2" fillId="7" borderId="44" xfId="0" applyFont="1" applyFill="1" applyBorder="1" applyAlignment="1">
      <alignment horizontal="center"/>
    </xf>
    <xf numFmtId="0" fontId="2" fillId="7" borderId="52" xfId="0" applyFont="1" applyFill="1" applyBorder="1" applyAlignment="1">
      <alignment horizontal="center"/>
    </xf>
    <xf numFmtId="0" fontId="3" fillId="2" borderId="27" xfId="0" applyFont="1" applyFill="1" applyBorder="1" applyAlignment="1">
      <alignment/>
    </xf>
    <xf numFmtId="0" fontId="3" fillId="0" borderId="0" xfId="0" applyFont="1" applyAlignment="1">
      <alignment horizontal="center" wrapText="1"/>
    </xf>
    <xf numFmtId="0" fontId="3" fillId="2" borderId="27" xfId="0" applyFont="1" applyFill="1" applyBorder="1" applyAlignment="1">
      <alignment horizontal="center"/>
    </xf>
    <xf numFmtId="14" fontId="3" fillId="0" borderId="0" xfId="0" applyNumberFormat="1" applyFont="1" applyAlignment="1">
      <alignment/>
    </xf>
    <xf numFmtId="0" fontId="6" fillId="3" borderId="27" xfId="0" applyFont="1" applyFill="1" applyBorder="1" applyAlignment="1">
      <alignment horizontal="center" vertical="top" wrapText="1"/>
    </xf>
    <xf numFmtId="0" fontId="6" fillId="7" borderId="27" xfId="0" applyFont="1" applyFill="1" applyBorder="1" applyAlignment="1">
      <alignment horizontal="center" vertical="top" wrapText="1"/>
    </xf>
    <xf numFmtId="0" fontId="6" fillId="4" borderId="27" xfId="0" applyFont="1" applyFill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0" fillId="0" borderId="52" xfId="0" applyBorder="1" applyAlignment="1">
      <alignment/>
    </xf>
    <xf numFmtId="0" fontId="0" fillId="0" borderId="17" xfId="0" applyBorder="1" applyAlignment="1">
      <alignment/>
    </xf>
    <xf numFmtId="1" fontId="8" fillId="0" borderId="17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4" fillId="9" borderId="35" xfId="0" applyFont="1" applyFill="1" applyBorder="1" applyAlignment="1">
      <alignment vertical="top" wrapText="1"/>
    </xf>
    <xf numFmtId="0" fontId="4" fillId="9" borderId="36" xfId="0" applyFont="1" applyFill="1" applyBorder="1" applyAlignment="1">
      <alignment vertical="top" wrapText="1"/>
    </xf>
    <xf numFmtId="0" fontId="4" fillId="9" borderId="44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Alignment="1">
      <alignment horizontal="center" vertical="center" wrapText="1"/>
    </xf>
    <xf numFmtId="0" fontId="4" fillId="9" borderId="1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9" borderId="35" xfId="0" applyFont="1" applyFill="1" applyBorder="1" applyAlignment="1">
      <alignment horizontal="center" vertical="top" wrapText="1"/>
    </xf>
    <xf numFmtId="0" fontId="4" fillId="9" borderId="36" xfId="0" applyFont="1" applyFill="1" applyBorder="1" applyAlignment="1">
      <alignment horizontal="center" vertical="top" wrapText="1"/>
    </xf>
    <xf numFmtId="0" fontId="4" fillId="9" borderId="44" xfId="0" applyFont="1" applyFill="1" applyBorder="1" applyAlignment="1">
      <alignment horizontal="center" vertical="top" wrapText="1"/>
    </xf>
    <xf numFmtId="0" fontId="1" fillId="9" borderId="17" xfId="0" applyFont="1" applyFill="1" applyBorder="1" applyAlignment="1">
      <alignment horizontal="center" vertical="top" wrapText="1"/>
    </xf>
    <xf numFmtId="0" fontId="4" fillId="9" borderId="17" xfId="0" applyFont="1" applyFill="1" applyBorder="1" applyAlignment="1">
      <alignment horizontal="center" vertical="top" wrapText="1"/>
    </xf>
    <xf numFmtId="0" fontId="15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19" fillId="3" borderId="11" xfId="0" applyFont="1" applyFill="1" applyBorder="1" applyAlignment="1">
      <alignment horizontal="center" vertical="top" wrapText="1"/>
    </xf>
    <xf numFmtId="0" fontId="16" fillId="0" borderId="14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16" fillId="0" borderId="35" xfId="0" applyFont="1" applyBorder="1" applyAlignment="1">
      <alignment horizontal="left"/>
    </xf>
    <xf numFmtId="0" fontId="16" fillId="0" borderId="36" xfId="0" applyFont="1" applyBorder="1" applyAlignment="1">
      <alignment horizontal="left"/>
    </xf>
    <xf numFmtId="0" fontId="16" fillId="0" borderId="44" xfId="0" applyFont="1" applyBorder="1" applyAlignment="1">
      <alignment horizontal="left"/>
    </xf>
    <xf numFmtId="0" fontId="8" fillId="10" borderId="35" xfId="0" applyFont="1" applyFill="1" applyBorder="1" applyAlignment="1">
      <alignment horizontal="center"/>
    </xf>
    <xf numFmtId="0" fontId="8" fillId="10" borderId="36" xfId="0" applyFont="1" applyFill="1" applyBorder="1" applyAlignment="1">
      <alignment horizontal="center"/>
    </xf>
    <xf numFmtId="0" fontId="8" fillId="10" borderId="44" xfId="0" applyFont="1" applyFill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53" xfId="0" applyFont="1" applyBorder="1" applyAlignment="1">
      <alignment horizontal="center" wrapText="1"/>
    </xf>
    <xf numFmtId="0" fontId="4" fillId="9" borderId="21" xfId="0" applyFont="1" applyFill="1" applyBorder="1" applyAlignment="1">
      <alignment horizontal="center" vertical="top" wrapText="1"/>
    </xf>
    <xf numFmtId="0" fontId="7" fillId="6" borderId="14" xfId="0" applyFont="1" applyFill="1" applyBorder="1" applyAlignment="1">
      <alignment horizontal="center"/>
    </xf>
    <xf numFmtId="0" fontId="7" fillId="6" borderId="21" xfId="0" applyFont="1" applyFill="1" applyBorder="1" applyAlignment="1">
      <alignment horizontal="center"/>
    </xf>
    <xf numFmtId="0" fontId="15" fillId="0" borderId="14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5" fillId="9" borderId="11" xfId="0" applyFont="1" applyFill="1" applyBorder="1" applyAlignment="1">
      <alignment horizontal="center" wrapText="1"/>
    </xf>
    <xf numFmtId="0" fontId="5" fillId="9" borderId="0" xfId="0" applyFont="1" applyFill="1" applyBorder="1" applyAlignment="1">
      <alignment horizontal="center" wrapText="1"/>
    </xf>
    <xf numFmtId="0" fontId="5" fillId="9" borderId="5" xfId="0" applyFont="1" applyFill="1" applyBorder="1" applyAlignment="1">
      <alignment horizontal="center" wrapText="1"/>
    </xf>
    <xf numFmtId="0" fontId="5" fillId="9" borderId="54" xfId="0" applyFont="1" applyFill="1" applyBorder="1" applyAlignment="1">
      <alignment horizontal="center" wrapText="1"/>
    </xf>
    <xf numFmtId="0" fontId="5" fillId="9" borderId="55" xfId="0" applyFont="1" applyFill="1" applyBorder="1" applyAlignment="1">
      <alignment horizontal="center" wrapText="1"/>
    </xf>
    <xf numFmtId="0" fontId="5" fillId="9" borderId="56" xfId="0" applyFont="1" applyFill="1" applyBorder="1" applyAlignment="1">
      <alignment horizontal="center" wrapText="1"/>
    </xf>
    <xf numFmtId="0" fontId="5" fillId="9" borderId="10" xfId="0" applyFont="1" applyFill="1" applyBorder="1" applyAlignment="1">
      <alignment horizontal="center" wrapText="1"/>
    </xf>
    <xf numFmtId="0" fontId="5" fillId="9" borderId="18" xfId="0" applyFont="1" applyFill="1" applyBorder="1" applyAlignment="1">
      <alignment horizontal="center" wrapText="1"/>
    </xf>
    <xf numFmtId="0" fontId="6" fillId="4" borderId="11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 wrapText="1"/>
    </xf>
    <xf numFmtId="0" fontId="6" fillId="4" borderId="54" xfId="0" applyFont="1" applyFill="1" applyBorder="1" applyAlignment="1">
      <alignment horizontal="center" wrapText="1"/>
    </xf>
    <xf numFmtId="0" fontId="7" fillId="6" borderId="3" xfId="0" applyFont="1" applyFill="1" applyBorder="1" applyAlignment="1">
      <alignment horizontal="center" wrapText="1"/>
    </xf>
    <xf numFmtId="0" fontId="7" fillId="6" borderId="9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3" fillId="3" borderId="35" xfId="0" applyFont="1" applyFill="1" applyBorder="1" applyAlignment="1">
      <alignment horizontal="center" wrapText="1"/>
    </xf>
    <xf numFmtId="0" fontId="3" fillId="3" borderId="36" xfId="0" applyFont="1" applyFill="1" applyBorder="1" applyAlignment="1">
      <alignment horizontal="center" wrapText="1"/>
    </xf>
    <xf numFmtId="0" fontId="3" fillId="3" borderId="44" xfId="0" applyFont="1" applyFill="1" applyBorder="1" applyAlignment="1">
      <alignment horizontal="center" wrapText="1"/>
    </xf>
    <xf numFmtId="0" fontId="8" fillId="0" borderId="44" xfId="0" applyFont="1" applyBorder="1" applyAlignment="1">
      <alignment horizontal="center"/>
    </xf>
    <xf numFmtId="0" fontId="4" fillId="3" borderId="57" xfId="0" applyFont="1" applyFill="1" applyBorder="1" applyAlignment="1">
      <alignment horizontal="center" wrapText="1"/>
    </xf>
    <xf numFmtId="0" fontId="4" fillId="3" borderId="58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horizontal="center" vertical="top" wrapText="1"/>
    </xf>
    <xf numFmtId="0" fontId="4" fillId="3" borderId="52" xfId="0" applyFont="1" applyFill="1" applyBorder="1" applyAlignment="1">
      <alignment horizontal="center" vertical="top" wrapText="1"/>
    </xf>
    <xf numFmtId="0" fontId="3" fillId="10" borderId="16" xfId="0" applyFont="1" applyFill="1" applyBorder="1" applyAlignment="1">
      <alignment horizontal="center"/>
    </xf>
    <xf numFmtId="0" fontId="3" fillId="10" borderId="52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7" fillId="6" borderId="14" xfId="0" applyFont="1" applyFill="1" applyBorder="1" applyAlignment="1">
      <alignment horizontal="center" vertical="top" wrapText="1"/>
    </xf>
    <xf numFmtId="0" fontId="7" fillId="6" borderId="21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8" fillId="3" borderId="16" xfId="0" applyFont="1" applyFill="1" applyBorder="1" applyAlignment="1">
      <alignment horizontal="center"/>
    </xf>
    <xf numFmtId="0" fontId="8" fillId="3" borderId="59" xfId="0" applyFont="1" applyFill="1" applyBorder="1" applyAlignment="1">
      <alignment horizontal="center"/>
    </xf>
    <xf numFmtId="0" fontId="8" fillId="3" borderId="52" xfId="0" applyFont="1" applyFill="1" applyBorder="1" applyAlignment="1">
      <alignment horizontal="center"/>
    </xf>
    <xf numFmtId="0" fontId="1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44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4" fillId="3" borderId="16" xfId="0" applyFont="1" applyFill="1" applyBorder="1" applyAlignment="1">
      <alignment horizontal="center" wrapText="1"/>
    </xf>
    <xf numFmtId="0" fontId="4" fillId="3" borderId="52" xfId="0" applyFont="1" applyFill="1" applyBorder="1" applyAlignment="1">
      <alignment horizontal="center" wrapText="1"/>
    </xf>
    <xf numFmtId="0" fontId="4" fillId="9" borderId="60" xfId="0" applyFont="1" applyFill="1" applyBorder="1" applyAlignment="1">
      <alignment horizontal="center" vertical="top" wrapText="1"/>
    </xf>
    <xf numFmtId="0" fontId="4" fillId="9" borderId="61" xfId="0" applyFont="1" applyFill="1" applyBorder="1" applyAlignment="1">
      <alignment horizontal="center" vertical="top" wrapText="1"/>
    </xf>
    <xf numFmtId="0" fontId="16" fillId="0" borderId="2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5"/>
  <sheetViews>
    <sheetView tabSelected="1" workbookViewId="0" topLeftCell="A1">
      <selection activeCell="G52" sqref="G52"/>
    </sheetView>
  </sheetViews>
  <sheetFormatPr defaultColWidth="9.140625" defaultRowHeight="12.75"/>
  <cols>
    <col min="2" max="2" width="10.8515625" style="0" customWidth="1"/>
    <col min="4" max="4" width="10.28125" style="0" customWidth="1"/>
    <col min="5" max="5" width="11.00390625" style="0" customWidth="1"/>
    <col min="6" max="10" width="10.28125" style="0" customWidth="1"/>
    <col min="11" max="11" width="11.28125" style="0" customWidth="1"/>
    <col min="12" max="16" width="10.28125" style="0" customWidth="1"/>
    <col min="17" max="17" width="11.28125" style="0" customWidth="1"/>
    <col min="18" max="23" width="10.28125" style="0" customWidth="1"/>
    <col min="25" max="25" width="13.00390625" style="0" customWidth="1"/>
    <col min="27" max="27" width="11.8515625" style="0" customWidth="1"/>
    <col min="29" max="29" width="11.8515625" style="0" customWidth="1"/>
  </cols>
  <sheetData>
    <row r="1" spans="1:19" ht="13.5" thickBot="1">
      <c r="A1" s="227" t="s">
        <v>116</v>
      </c>
      <c r="C1" s="229" t="s">
        <v>140</v>
      </c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1"/>
    </row>
    <row r="2" spans="1:21" ht="30.75" customHeight="1" thickBot="1">
      <c r="A2" s="228"/>
      <c r="D2" s="3"/>
      <c r="E2" s="3"/>
      <c r="F2" s="3"/>
      <c r="G2" s="3"/>
      <c r="H2" s="3"/>
      <c r="I2" s="4"/>
      <c r="J2" s="264" t="s">
        <v>0</v>
      </c>
      <c r="K2" s="265"/>
      <c r="L2" s="3"/>
      <c r="M2" s="3"/>
      <c r="N2" s="3"/>
      <c r="O2" s="3"/>
      <c r="P2" s="5"/>
      <c r="Q2" s="5"/>
      <c r="R2" s="3"/>
      <c r="S2" s="4"/>
      <c r="T2" s="3"/>
      <c r="U2" s="3"/>
    </row>
    <row r="3" spans="4:21" ht="12.75">
      <c r="D3" s="266" t="s">
        <v>2</v>
      </c>
      <c r="E3" s="267"/>
      <c r="F3" s="3"/>
      <c r="G3" s="3"/>
      <c r="H3" s="9"/>
      <c r="I3" s="4"/>
      <c r="J3" s="268" t="s">
        <v>106</v>
      </c>
      <c r="K3" s="269"/>
      <c r="L3" s="10"/>
      <c r="M3" s="10"/>
      <c r="N3" s="11"/>
      <c r="O3" s="12"/>
      <c r="P3" s="12"/>
      <c r="Q3" s="12"/>
      <c r="R3" s="3"/>
      <c r="S3" s="4"/>
      <c r="T3" s="3"/>
      <c r="U3" s="3"/>
    </row>
    <row r="4" spans="4:21" ht="13.5" thickBot="1">
      <c r="D4" s="270" t="s">
        <v>5</v>
      </c>
      <c r="E4" s="271"/>
      <c r="F4" s="14"/>
      <c r="G4" s="9"/>
      <c r="H4" s="9"/>
      <c r="I4" s="4"/>
      <c r="J4" s="15"/>
      <c r="K4" s="16"/>
      <c r="L4" s="10"/>
      <c r="M4" s="10"/>
      <c r="N4" s="10"/>
      <c r="O4" s="12"/>
      <c r="P4" s="12"/>
      <c r="Q4" s="12"/>
      <c r="R4" s="3"/>
      <c r="S4" s="4"/>
      <c r="T4" s="3"/>
      <c r="U4" s="3"/>
    </row>
    <row r="5" spans="4:21" ht="21.75" thickBot="1">
      <c r="D5" s="20" t="s">
        <v>139</v>
      </c>
      <c r="E5" s="226" t="s">
        <v>126</v>
      </c>
      <c r="F5" s="22" t="s">
        <v>20</v>
      </c>
      <c r="G5" s="23" t="s">
        <v>21</v>
      </c>
      <c r="H5" s="9"/>
      <c r="I5" s="24" t="s">
        <v>22</v>
      </c>
      <c r="J5" s="25" t="s">
        <v>23</v>
      </c>
      <c r="K5" s="26" t="s">
        <v>24</v>
      </c>
      <c r="L5" s="27" t="s">
        <v>20</v>
      </c>
      <c r="M5" s="28" t="s">
        <v>135</v>
      </c>
      <c r="N5" s="9"/>
      <c r="O5" s="29" t="s">
        <v>22</v>
      </c>
      <c r="P5" s="30" t="s">
        <v>26</v>
      </c>
      <c r="Q5" s="272" t="s">
        <v>121</v>
      </c>
      <c r="R5" s="258" t="s">
        <v>28</v>
      </c>
      <c r="S5" s="274" t="s">
        <v>29</v>
      </c>
      <c r="T5" s="258" t="s">
        <v>30</v>
      </c>
      <c r="U5" s="258" t="s">
        <v>29</v>
      </c>
    </row>
    <row r="6" spans="4:21" ht="13.5" thickBot="1">
      <c r="D6" s="32"/>
      <c r="E6" s="33"/>
      <c r="F6" s="34"/>
      <c r="G6" s="35"/>
      <c r="H6" s="9"/>
      <c r="I6" s="36"/>
      <c r="J6" s="37"/>
      <c r="K6" s="38"/>
      <c r="L6" s="39"/>
      <c r="M6" s="40"/>
      <c r="N6" s="9"/>
      <c r="O6" s="41"/>
      <c r="P6" s="42"/>
      <c r="Q6" s="273"/>
      <c r="R6" s="259"/>
      <c r="S6" s="275"/>
      <c r="T6" s="259"/>
      <c r="U6" s="259"/>
    </row>
    <row r="7" spans="1:21" ht="22.5" thickBot="1">
      <c r="A7" s="224" t="s">
        <v>117</v>
      </c>
      <c r="B7" s="224" t="s">
        <v>118</v>
      </c>
      <c r="C7" s="48" t="s">
        <v>37</v>
      </c>
      <c r="D7" s="50"/>
      <c r="E7" s="50"/>
      <c r="F7" s="51"/>
      <c r="G7" s="42"/>
      <c r="H7" s="52" t="s">
        <v>107</v>
      </c>
      <c r="I7" s="53"/>
      <c r="J7" s="54"/>
      <c r="K7" s="54"/>
      <c r="L7" s="55"/>
      <c r="M7" s="56"/>
      <c r="N7" s="52" t="s">
        <v>107</v>
      </c>
      <c r="O7" s="57"/>
      <c r="P7" s="58"/>
      <c r="Q7" s="59"/>
      <c r="R7" s="60"/>
      <c r="S7" s="123"/>
      <c r="T7" s="60"/>
      <c r="U7" s="60"/>
    </row>
    <row r="8" spans="1:21" ht="14.25" thickBot="1" thickTop="1">
      <c r="A8" s="70"/>
      <c r="B8" s="71"/>
      <c r="C8" s="72" t="s">
        <v>90</v>
      </c>
      <c r="D8" s="74">
        <v>0</v>
      </c>
      <c r="E8" s="50">
        <v>0</v>
      </c>
      <c r="F8" s="75" t="s">
        <v>119</v>
      </c>
      <c r="G8" s="58">
        <f aca="true" t="shared" si="0" ref="G8:G13">SUM(D8:E8)</f>
        <v>0</v>
      </c>
      <c r="H8" s="52">
        <f>IF(F8=0,LOOKUP(G$8:G$16,A$91:B$115),IF(F8=1,LOOKUP(G$8:G$16,A$91:A$115),IF(F8=2,LOOKUP(G$8:G$16,A$91:C$115),0)))</f>
        <v>0</v>
      </c>
      <c r="I8" s="36">
        <f>IF(H8&gt;20.49,"A*",IF(H8&gt;18.249,"A",IF(H8&gt;15.49,"B",IF(H8&gt;12.99,"C",IF(H8&gt;10.99,"D",IF(H8&gt;8.99,"E",IF(H8&gt;6.99,"F",IF(H8&gt;4.99,"G",))))))))</f>
        <v>0</v>
      </c>
      <c r="J8" s="76">
        <v>0</v>
      </c>
      <c r="K8" s="33">
        <v>0</v>
      </c>
      <c r="L8" s="75" t="s">
        <v>119</v>
      </c>
      <c r="M8" s="77">
        <f aca="true" t="shared" si="1" ref="M8:M13">SUM(J8:K8)</f>
        <v>0</v>
      </c>
      <c r="N8" s="78">
        <f>IF(L8=0,LOOKUP(M$8:M$16,A$91:B$115),IF(L8=1,LOOKUP(M$8:M$16,A$91:A$115),IF(L8=2,LOOKUP(M$8:M$16,A$91:C$115),0)))</f>
        <v>0</v>
      </c>
      <c r="O8" s="53">
        <f>IF(N8&gt;20.49,"A*",IF(N8&gt;18.249,"A",IF(N8&gt;15.49,"B",IF(N8&gt;12.99,"C",IF(N8&gt;10.99,"D",IF(N8&gt;8.99,"E",IF(N8&gt;6.99,"F",IF(N8&gt;4.99,"G",))))))))</f>
        <v>0</v>
      </c>
      <c r="P8" s="79">
        <f aca="true" t="shared" si="2" ref="P8:P16">SUM(H8+N8)</f>
        <v>0</v>
      </c>
      <c r="Q8" s="53">
        <f>IF(P8&gt;40.99,"A*",IF(P8&gt;36.49,"A",IF(P8&gt;30.99,"B",IF(P8&gt;25.99,"C",IF(P8&gt;21.99,"D",IF(P8&gt;17.99,"E",IF(P8&gt;13.99,"F",IF(P8&gt;9.99,"G",))))))))</f>
        <v>0</v>
      </c>
      <c r="R8" s="60"/>
      <c r="S8" s="123" t="s">
        <v>77</v>
      </c>
      <c r="T8" s="60"/>
      <c r="U8" s="60"/>
    </row>
    <row r="9" spans="1:21" ht="14.25" thickBot="1" thickTop="1">
      <c r="A9" s="70"/>
      <c r="B9" s="71"/>
      <c r="C9" s="72" t="s">
        <v>91</v>
      </c>
      <c r="D9" s="74">
        <v>0</v>
      </c>
      <c r="E9" s="50">
        <v>0</v>
      </c>
      <c r="F9" s="75" t="s">
        <v>119</v>
      </c>
      <c r="G9" s="58">
        <f t="shared" si="0"/>
        <v>0</v>
      </c>
      <c r="H9" s="52">
        <f aca="true" t="shared" si="3" ref="H9:H16">IF(F9=0,LOOKUP(G$8:G$16,A$91:B$115),IF(F9=1,LOOKUP(G$8:G$16,A$91:A$115),IF(F9=2,LOOKUP(G$8:G$16,A$91:C$115),0)))</f>
        <v>0</v>
      </c>
      <c r="I9" s="36">
        <f aca="true" t="shared" si="4" ref="I9:I16">IF(H9&gt;20.49,"A*",IF(H9&gt;18.249,"A",IF(H9&gt;15.49,"B",IF(H9&gt;12.99,"C",IF(H9&gt;10.99,"D",IF(H9&gt;8.99,"E",IF(H9&gt;6.99,"F",IF(H9&gt;4.99,"G",))))))))</f>
        <v>0</v>
      </c>
      <c r="J9" s="76">
        <v>0</v>
      </c>
      <c r="K9" s="33">
        <v>0</v>
      </c>
      <c r="L9" s="75" t="s">
        <v>119</v>
      </c>
      <c r="M9" s="81">
        <f t="shared" si="1"/>
        <v>0</v>
      </c>
      <c r="N9" s="78">
        <f aca="true" t="shared" si="5" ref="N9:N16">IF(L9=0,LOOKUP(M$8:M$16,A$91:B$115),IF(L9=1,LOOKUP(M$8:M$16,A$91:A$115),IF(L9=2,LOOKUP(M$8:M$16,A$91:C$115),0)))</f>
        <v>0</v>
      </c>
      <c r="O9" s="53">
        <f aca="true" t="shared" si="6" ref="O9:O16">IF(N9&gt;20.49,"A*",IF(N9&gt;18.249,"A",IF(N9&gt;15.49,"B",IF(N9&gt;12.99,"C",IF(N9&gt;10.99,"D",IF(N9&gt;8.99,"E",IF(N9&gt;6.99,"F",IF(N9&gt;4.99,"G",))))))))</f>
        <v>0</v>
      </c>
      <c r="P9" s="79">
        <f t="shared" si="2"/>
        <v>0</v>
      </c>
      <c r="Q9" s="53">
        <f aca="true" t="shared" si="7" ref="Q9:Q16">IF(P9&gt;40.99,"A*",IF(P9&gt;36.49,"A",IF(P9&gt;30.99,"B",IF(P9&gt;25.99,"C",IF(P9&gt;21.99,"D",IF(P9&gt;17.99,"E",IF(P9&gt;13.99,"F",IF(P9&gt;9.99,"G",))))))))</f>
        <v>0</v>
      </c>
      <c r="R9" s="60"/>
      <c r="S9" s="4" t="s">
        <v>76</v>
      </c>
      <c r="T9" s="60"/>
      <c r="U9" s="60"/>
    </row>
    <row r="10" spans="1:21" ht="14.25" thickBot="1" thickTop="1">
      <c r="A10" s="70"/>
      <c r="B10" s="71"/>
      <c r="C10" s="72" t="s">
        <v>92</v>
      </c>
      <c r="D10" s="74">
        <v>0</v>
      </c>
      <c r="E10" s="50">
        <v>0</v>
      </c>
      <c r="F10" s="75" t="s">
        <v>119</v>
      </c>
      <c r="G10" s="58">
        <f t="shared" si="0"/>
        <v>0</v>
      </c>
      <c r="H10" s="52">
        <f t="shared" si="3"/>
        <v>0</v>
      </c>
      <c r="I10" s="36">
        <f t="shared" si="4"/>
        <v>0</v>
      </c>
      <c r="J10" s="76">
        <v>0</v>
      </c>
      <c r="K10" s="33">
        <v>0</v>
      </c>
      <c r="L10" s="75" t="s">
        <v>119</v>
      </c>
      <c r="M10" s="81">
        <f t="shared" si="1"/>
        <v>0</v>
      </c>
      <c r="N10" s="78">
        <f t="shared" si="5"/>
        <v>0</v>
      </c>
      <c r="O10" s="53">
        <f t="shared" si="6"/>
        <v>0</v>
      </c>
      <c r="P10" s="79">
        <f t="shared" si="2"/>
        <v>0</v>
      </c>
      <c r="Q10" s="53">
        <f t="shared" si="7"/>
        <v>0</v>
      </c>
      <c r="R10" s="60"/>
      <c r="S10" s="123" t="s">
        <v>46</v>
      </c>
      <c r="T10" s="3"/>
      <c r="U10" s="60"/>
    </row>
    <row r="11" spans="1:21" ht="14.25" thickBot="1" thickTop="1">
      <c r="A11" s="70"/>
      <c r="B11" s="71"/>
      <c r="C11" s="72" t="s">
        <v>92</v>
      </c>
      <c r="D11" s="74">
        <v>0</v>
      </c>
      <c r="E11" s="50">
        <v>0</v>
      </c>
      <c r="F11" s="75" t="s">
        <v>119</v>
      </c>
      <c r="G11" s="58">
        <f t="shared" si="0"/>
        <v>0</v>
      </c>
      <c r="H11" s="52">
        <f t="shared" si="3"/>
        <v>0</v>
      </c>
      <c r="I11" s="36">
        <f t="shared" si="4"/>
        <v>0</v>
      </c>
      <c r="J11" s="76">
        <v>0</v>
      </c>
      <c r="K11" s="33">
        <v>0</v>
      </c>
      <c r="L11" s="75" t="s">
        <v>119</v>
      </c>
      <c r="M11" s="81">
        <f t="shared" si="1"/>
        <v>0</v>
      </c>
      <c r="N11" s="78">
        <f t="shared" si="5"/>
        <v>0</v>
      </c>
      <c r="O11" s="53">
        <f t="shared" si="6"/>
        <v>0</v>
      </c>
      <c r="P11" s="79">
        <f t="shared" si="2"/>
        <v>0</v>
      </c>
      <c r="Q11" s="53">
        <f t="shared" si="7"/>
        <v>0</v>
      </c>
      <c r="R11" s="60"/>
      <c r="S11" s="4" t="s">
        <v>76</v>
      </c>
      <c r="T11" s="60"/>
      <c r="U11" s="60"/>
    </row>
    <row r="12" spans="1:21" ht="14.25" thickBot="1" thickTop="1">
      <c r="A12" s="71"/>
      <c r="B12" s="71"/>
      <c r="C12" s="72" t="s">
        <v>90</v>
      </c>
      <c r="D12" s="74">
        <v>0</v>
      </c>
      <c r="E12" s="50">
        <v>0</v>
      </c>
      <c r="F12" s="75" t="s">
        <v>119</v>
      </c>
      <c r="G12" s="58">
        <f t="shared" si="0"/>
        <v>0</v>
      </c>
      <c r="H12" s="52">
        <f t="shared" si="3"/>
        <v>0</v>
      </c>
      <c r="I12" s="36">
        <f t="shared" si="4"/>
        <v>0</v>
      </c>
      <c r="J12" s="76">
        <v>0</v>
      </c>
      <c r="K12" s="33">
        <v>0</v>
      </c>
      <c r="L12" s="75" t="s">
        <v>119</v>
      </c>
      <c r="M12" s="81">
        <f t="shared" si="1"/>
        <v>0</v>
      </c>
      <c r="N12" s="78">
        <f t="shared" si="5"/>
        <v>0</v>
      </c>
      <c r="O12" s="53">
        <f t="shared" si="6"/>
        <v>0</v>
      </c>
      <c r="P12" s="79">
        <f t="shared" si="2"/>
        <v>0</v>
      </c>
      <c r="Q12" s="53">
        <f t="shared" si="7"/>
        <v>0</v>
      </c>
      <c r="R12" s="60"/>
      <c r="S12" s="123" t="s">
        <v>45</v>
      </c>
      <c r="T12" s="60"/>
      <c r="U12" s="60"/>
    </row>
    <row r="13" spans="1:21" ht="13.5" customHeight="1" thickBot="1" thickTop="1">
      <c r="A13" s="82"/>
      <c r="B13" s="71"/>
      <c r="C13" s="83" t="s">
        <v>93</v>
      </c>
      <c r="D13" s="74">
        <v>0</v>
      </c>
      <c r="E13" s="50">
        <v>0</v>
      </c>
      <c r="F13" s="75" t="s">
        <v>119</v>
      </c>
      <c r="G13" s="58">
        <f t="shared" si="0"/>
        <v>0</v>
      </c>
      <c r="H13" s="52">
        <f t="shared" si="3"/>
        <v>0</v>
      </c>
      <c r="I13" s="36">
        <f t="shared" si="4"/>
        <v>0</v>
      </c>
      <c r="J13" s="76">
        <v>0</v>
      </c>
      <c r="K13" s="33">
        <v>0</v>
      </c>
      <c r="L13" s="75" t="s">
        <v>119</v>
      </c>
      <c r="M13" s="81">
        <f t="shared" si="1"/>
        <v>0</v>
      </c>
      <c r="N13" s="78">
        <f t="shared" si="5"/>
        <v>0</v>
      </c>
      <c r="O13" s="53">
        <f t="shared" si="6"/>
        <v>0</v>
      </c>
      <c r="P13" s="79">
        <f t="shared" si="2"/>
        <v>0</v>
      </c>
      <c r="Q13" s="53">
        <f t="shared" si="7"/>
        <v>0</v>
      </c>
      <c r="R13" s="60"/>
      <c r="S13" s="123" t="s">
        <v>78</v>
      </c>
      <c r="T13" s="60"/>
      <c r="U13" s="60"/>
    </row>
    <row r="14" spans="1:21" ht="14.25" thickBot="1" thickTop="1">
      <c r="A14" s="71"/>
      <c r="B14" s="71"/>
      <c r="C14" s="83" t="s">
        <v>94</v>
      </c>
      <c r="D14" s="74">
        <v>0</v>
      </c>
      <c r="E14" s="50">
        <v>0</v>
      </c>
      <c r="F14" s="75" t="s">
        <v>119</v>
      </c>
      <c r="G14" s="58">
        <f>SUM(D14:E14)</f>
        <v>0</v>
      </c>
      <c r="H14" s="52">
        <f t="shared" si="3"/>
        <v>0</v>
      </c>
      <c r="I14" s="36">
        <f t="shared" si="4"/>
        <v>0</v>
      </c>
      <c r="J14" s="76">
        <v>0</v>
      </c>
      <c r="K14" s="33">
        <v>0</v>
      </c>
      <c r="L14" s="75" t="s">
        <v>119</v>
      </c>
      <c r="M14" s="81">
        <f>SUM(J14:K14)</f>
        <v>0</v>
      </c>
      <c r="N14" s="78">
        <f t="shared" si="5"/>
        <v>0</v>
      </c>
      <c r="O14" s="53">
        <f t="shared" si="6"/>
        <v>0</v>
      </c>
      <c r="P14" s="79">
        <f t="shared" si="2"/>
        <v>0</v>
      </c>
      <c r="Q14" s="53">
        <f t="shared" si="7"/>
        <v>0</v>
      </c>
      <c r="R14" s="60"/>
      <c r="S14" s="123" t="s">
        <v>44</v>
      </c>
      <c r="T14" s="60"/>
      <c r="U14" s="60"/>
    </row>
    <row r="15" spans="1:21" ht="14.25" thickBot="1" thickTop="1">
      <c r="A15" s="156"/>
      <c r="B15" s="119"/>
      <c r="C15" s="157" t="s">
        <v>92</v>
      </c>
      <c r="D15" s="159">
        <v>0</v>
      </c>
      <c r="E15" s="160">
        <v>0</v>
      </c>
      <c r="F15" s="75" t="s">
        <v>119</v>
      </c>
      <c r="G15" s="30">
        <f>SUM(D15:E15)</f>
        <v>0</v>
      </c>
      <c r="H15" s="52">
        <f t="shared" si="3"/>
        <v>0</v>
      </c>
      <c r="I15" s="36">
        <f t="shared" si="4"/>
        <v>0</v>
      </c>
      <c r="J15" s="163">
        <v>0</v>
      </c>
      <c r="K15" s="21">
        <v>0</v>
      </c>
      <c r="L15" s="75" t="s">
        <v>119</v>
      </c>
      <c r="M15" s="164">
        <f>SUM(J15:K15)</f>
        <v>0</v>
      </c>
      <c r="N15" s="78">
        <f t="shared" si="5"/>
        <v>0</v>
      </c>
      <c r="O15" s="53">
        <f t="shared" si="6"/>
        <v>0</v>
      </c>
      <c r="P15" s="166">
        <f t="shared" si="2"/>
        <v>0</v>
      </c>
      <c r="Q15" s="53">
        <f t="shared" si="7"/>
        <v>0</v>
      </c>
      <c r="R15" s="118"/>
      <c r="S15" s="122" t="s">
        <v>77</v>
      </c>
      <c r="T15" s="118"/>
      <c r="U15" s="118"/>
    </row>
    <row r="16" spans="1:21" ht="13.5" thickBot="1">
      <c r="A16" s="82"/>
      <c r="B16" s="188"/>
      <c r="C16" s="185" t="s">
        <v>93</v>
      </c>
      <c r="D16" s="85">
        <v>0</v>
      </c>
      <c r="E16" s="86">
        <v>0</v>
      </c>
      <c r="F16" s="75" t="s">
        <v>119</v>
      </c>
      <c r="G16" s="88">
        <f>SUM(D16:E16)</f>
        <v>0</v>
      </c>
      <c r="H16" s="52">
        <f t="shared" si="3"/>
        <v>0</v>
      </c>
      <c r="I16" s="36">
        <f t="shared" si="4"/>
        <v>0</v>
      </c>
      <c r="J16" s="85">
        <v>0</v>
      </c>
      <c r="K16" s="89">
        <v>0</v>
      </c>
      <c r="L16" s="75" t="s">
        <v>119</v>
      </c>
      <c r="M16" s="186">
        <f>SUM(J16:K16)</f>
        <v>0</v>
      </c>
      <c r="N16" s="78">
        <f t="shared" si="5"/>
        <v>0</v>
      </c>
      <c r="O16" s="53">
        <f t="shared" si="6"/>
        <v>0</v>
      </c>
      <c r="P16" s="187">
        <f t="shared" si="2"/>
        <v>0</v>
      </c>
      <c r="Q16" s="53">
        <f t="shared" si="7"/>
        <v>0</v>
      </c>
      <c r="R16" s="90"/>
      <c r="S16" s="124" t="s">
        <v>79</v>
      </c>
      <c r="T16" s="90"/>
      <c r="U16" s="91"/>
    </row>
    <row r="18" ht="13.5" thickBot="1"/>
    <row r="19" spans="8:13" ht="13.5" thickBot="1">
      <c r="H19" s="232" t="s">
        <v>138</v>
      </c>
      <c r="I19" s="233"/>
      <c r="J19" s="233"/>
      <c r="K19" s="233"/>
      <c r="L19" s="233"/>
      <c r="M19" s="234"/>
    </row>
    <row r="20" spans="4:29" ht="13.5" thickBot="1">
      <c r="D20" s="260" t="s">
        <v>4</v>
      </c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2"/>
    </row>
    <row r="21" spans="4:29" ht="13.5" thickBot="1">
      <c r="D21" s="248" t="s">
        <v>129</v>
      </c>
      <c r="E21" s="249"/>
      <c r="F21" s="248" t="s">
        <v>128</v>
      </c>
      <c r="G21" s="249"/>
      <c r="H21" s="248" t="s">
        <v>127</v>
      </c>
      <c r="I21" s="249"/>
      <c r="J21" s="244" t="s">
        <v>130</v>
      </c>
      <c r="K21" s="250"/>
      <c r="L21" s="244" t="s">
        <v>131</v>
      </c>
      <c r="M21" s="245"/>
      <c r="N21" s="244" t="s">
        <v>132</v>
      </c>
      <c r="O21" s="245"/>
      <c r="P21" s="244" t="s">
        <v>133</v>
      </c>
      <c r="Q21" s="245"/>
      <c r="R21" s="244" t="s">
        <v>134</v>
      </c>
      <c r="S21" s="245"/>
      <c r="T21" s="244" t="s">
        <v>136</v>
      </c>
      <c r="U21" s="245"/>
      <c r="V21" s="248" t="s">
        <v>137</v>
      </c>
      <c r="W21" s="249"/>
      <c r="X21" s="252" t="s">
        <v>16</v>
      </c>
      <c r="Y21" s="253"/>
      <c r="Z21" s="253"/>
      <c r="AA21" s="253"/>
      <c r="AB21" s="17" t="s">
        <v>17</v>
      </c>
      <c r="AC21" s="18"/>
    </row>
    <row r="22" spans="4:29" ht="12.75">
      <c r="D22" s="244"/>
      <c r="E22" s="250"/>
      <c r="F22" s="244"/>
      <c r="G22" s="250"/>
      <c r="H22" s="244"/>
      <c r="I22" s="250"/>
      <c r="J22" s="244"/>
      <c r="K22" s="250"/>
      <c r="L22" s="244"/>
      <c r="M22" s="245"/>
      <c r="N22" s="244"/>
      <c r="O22" s="245"/>
      <c r="P22" s="244"/>
      <c r="Q22" s="245"/>
      <c r="R22" s="244"/>
      <c r="S22" s="245"/>
      <c r="T22" s="244"/>
      <c r="U22" s="245"/>
      <c r="V22" s="244"/>
      <c r="W22" s="250"/>
      <c r="X22" s="252"/>
      <c r="Y22" s="253"/>
      <c r="Z22" s="253"/>
      <c r="AA22" s="253"/>
      <c r="AB22" s="17" t="s">
        <v>31</v>
      </c>
      <c r="AC22" s="256" t="s">
        <v>120</v>
      </c>
    </row>
    <row r="23" spans="4:29" ht="22.5" customHeight="1" thickBot="1">
      <c r="D23" s="246"/>
      <c r="E23" s="251"/>
      <c r="F23" s="246"/>
      <c r="G23" s="251"/>
      <c r="H23" s="246"/>
      <c r="I23" s="251"/>
      <c r="J23" s="246"/>
      <c r="K23" s="251"/>
      <c r="L23" s="246"/>
      <c r="M23" s="247"/>
      <c r="N23" s="246"/>
      <c r="O23" s="247"/>
      <c r="P23" s="246"/>
      <c r="Q23" s="247"/>
      <c r="R23" s="246"/>
      <c r="S23" s="247"/>
      <c r="T23" s="246"/>
      <c r="U23" s="247"/>
      <c r="V23" s="246"/>
      <c r="W23" s="251"/>
      <c r="X23" s="254"/>
      <c r="Y23" s="255"/>
      <c r="Z23" s="255"/>
      <c r="AA23" s="255"/>
      <c r="AB23" s="43"/>
      <c r="AC23" s="257"/>
    </row>
    <row r="24" spans="1:29" ht="23.25" thickBot="1">
      <c r="A24" s="224" t="s">
        <v>117</v>
      </c>
      <c r="B24" s="224" t="s">
        <v>118</v>
      </c>
      <c r="C24" s="48" t="s">
        <v>37</v>
      </c>
      <c r="D24" s="61" t="s">
        <v>3</v>
      </c>
      <c r="E24" s="62" t="s">
        <v>83</v>
      </c>
      <c r="F24" s="61" t="s">
        <v>3</v>
      </c>
      <c r="G24" s="62" t="s">
        <v>83</v>
      </c>
      <c r="H24" s="61" t="s">
        <v>3</v>
      </c>
      <c r="I24" s="62" t="s">
        <v>83</v>
      </c>
      <c r="J24" s="61" t="s">
        <v>3</v>
      </c>
      <c r="K24" s="62" t="s">
        <v>83</v>
      </c>
      <c r="L24" s="61" t="s">
        <v>3</v>
      </c>
      <c r="M24" s="62" t="s">
        <v>83</v>
      </c>
      <c r="N24" s="61" t="s">
        <v>3</v>
      </c>
      <c r="O24" s="62" t="s">
        <v>83</v>
      </c>
      <c r="P24" s="61" t="s">
        <v>3</v>
      </c>
      <c r="Q24" s="62" t="s">
        <v>83</v>
      </c>
      <c r="R24" s="61" t="s">
        <v>3</v>
      </c>
      <c r="S24" s="62" t="s">
        <v>83</v>
      </c>
      <c r="T24" s="61" t="s">
        <v>3</v>
      </c>
      <c r="U24" s="62" t="s">
        <v>83</v>
      </c>
      <c r="V24" s="61" t="s">
        <v>3</v>
      </c>
      <c r="W24" s="62" t="s">
        <v>83</v>
      </c>
      <c r="X24" s="63" t="s">
        <v>124</v>
      </c>
      <c r="Y24" s="64" t="s">
        <v>122</v>
      </c>
      <c r="Z24" s="63" t="s">
        <v>125</v>
      </c>
      <c r="AA24" s="64" t="s">
        <v>123</v>
      </c>
      <c r="AB24" s="65"/>
      <c r="AC24" s="66"/>
    </row>
    <row r="25" spans="1:29" ht="14.25" thickBot="1" thickTop="1">
      <c r="A25" s="70"/>
      <c r="B25" s="71"/>
      <c r="C25" s="72" t="s">
        <v>90</v>
      </c>
      <c r="D25" s="61">
        <v>0</v>
      </c>
      <c r="E25" s="62">
        <v>0</v>
      </c>
      <c r="F25" s="61">
        <v>0</v>
      </c>
      <c r="G25" s="62">
        <v>0</v>
      </c>
      <c r="H25" s="61">
        <v>0</v>
      </c>
      <c r="I25" s="62">
        <v>0</v>
      </c>
      <c r="J25" s="61">
        <v>0</v>
      </c>
      <c r="K25" s="62">
        <v>0</v>
      </c>
      <c r="L25" s="61">
        <v>0</v>
      </c>
      <c r="M25" s="62">
        <v>0</v>
      </c>
      <c r="N25" s="61">
        <v>0</v>
      </c>
      <c r="O25" s="62">
        <v>0</v>
      </c>
      <c r="P25" s="61">
        <v>0</v>
      </c>
      <c r="Q25" s="62">
        <v>0</v>
      </c>
      <c r="R25" s="61">
        <v>0</v>
      </c>
      <c r="S25" s="62">
        <v>0</v>
      </c>
      <c r="T25" s="61">
        <v>0</v>
      </c>
      <c r="U25" s="62">
        <v>0</v>
      </c>
      <c r="V25" s="61">
        <v>0</v>
      </c>
      <c r="W25" s="62">
        <v>0</v>
      </c>
      <c r="X25" s="65">
        <f aca="true" t="shared" si="8" ref="X25:X30">SUM(D25+F25+H25+J25+L25+N25+P25+R25+T25+V25)</f>
        <v>0</v>
      </c>
      <c r="Y25" s="64">
        <f>IF(X25&gt;24.59,"A*",IF(X25&gt;21.89,"A",IF(X25&gt;18.59,"B",IF(X25&gt;15.59,"C",IF(X25&gt;13.19,"D",IF(X25&gt;10.79,"E",IF(X25&gt;8.39,"F",IF(X25&gt;5.99,"G",))))))))</f>
        <v>0</v>
      </c>
      <c r="Z25" s="65">
        <f aca="true" t="shared" si="9" ref="Z25:Z30">SUM(E25+G25+I25+K25++M25+O25+Q25+S25+U25+W25)</f>
        <v>0</v>
      </c>
      <c r="AA25" s="64">
        <f>IF(Z25&gt;24.59,"A*",IF(Z25&gt;21.89,"A",IF(Z25&gt;18.59,"B",IF(Z25&gt;15.59,"C",IF(Z25&gt;13.19,"D",IF(Z25&gt;10.79,"E",IF(Z25&gt;8.39,"F",IF(Z25&gt;5.99,"G",))))))))</f>
        <v>0</v>
      </c>
      <c r="AB25" s="65">
        <f aca="true" t="shared" si="10" ref="AB25:AB32">SUM(X25+Z25)</f>
        <v>0</v>
      </c>
      <c r="AC25" s="66">
        <f>IF(AB25&gt;49.19,"A*",IF(AB25&gt;43.79,"A",IF(AB25&gt;37.19,"B",IF(AB25&gt;31.19,"C",IF(AB25&gt;26.39,"D",IF(AB25&gt;21.59,"E",IF(AB25&gt;16.79,"F",IF(AB25&gt;11.99,"G",))))))))</f>
        <v>0</v>
      </c>
    </row>
    <row r="26" spans="1:29" ht="14.25" thickBot="1" thickTop="1">
      <c r="A26" s="70"/>
      <c r="B26" s="71"/>
      <c r="C26" s="72" t="s">
        <v>91</v>
      </c>
      <c r="D26" s="61">
        <v>0</v>
      </c>
      <c r="E26" s="62">
        <v>0</v>
      </c>
      <c r="F26" s="61">
        <v>0</v>
      </c>
      <c r="G26" s="62">
        <v>0</v>
      </c>
      <c r="H26" s="61">
        <v>0</v>
      </c>
      <c r="I26" s="62">
        <v>0</v>
      </c>
      <c r="J26" s="61">
        <v>0</v>
      </c>
      <c r="K26" s="62">
        <v>0</v>
      </c>
      <c r="L26" s="61">
        <v>0</v>
      </c>
      <c r="M26" s="62">
        <v>0</v>
      </c>
      <c r="N26" s="61">
        <v>0</v>
      </c>
      <c r="O26" s="62">
        <v>0</v>
      </c>
      <c r="P26" s="61">
        <v>0</v>
      </c>
      <c r="Q26" s="62">
        <v>0</v>
      </c>
      <c r="R26" s="61">
        <v>0</v>
      </c>
      <c r="S26" s="62">
        <v>0</v>
      </c>
      <c r="T26" s="61">
        <v>0</v>
      </c>
      <c r="U26" s="62">
        <v>0</v>
      </c>
      <c r="V26" s="61">
        <v>0</v>
      </c>
      <c r="W26" s="62">
        <v>0</v>
      </c>
      <c r="X26" s="65">
        <f t="shared" si="8"/>
        <v>0</v>
      </c>
      <c r="Y26" s="64">
        <f aca="true" t="shared" si="11" ref="Y26:Y33">IF(X26&gt;24.59,"A*",IF(X26&gt;21.89,"A",IF(X26&gt;18.59,"B",IF(X26&gt;15.59,"C",IF(X26&gt;13.19,"D",IF(X26&gt;10.79,"E",IF(X26&gt;8.39,"F",IF(X26&gt;5.99,"G",))))))))</f>
        <v>0</v>
      </c>
      <c r="Z26" s="65">
        <f t="shared" si="9"/>
        <v>0</v>
      </c>
      <c r="AA26" s="64">
        <f aca="true" t="shared" si="12" ref="AA26:AA33">IF(Z26&gt;24.59,"A*",IF(Z26&gt;21.89,"A",IF(Z26&gt;18.59,"B",IF(Z26&gt;15.59,"C",IF(Z26&gt;13.19,"D",IF(Z26&gt;10.79,"E",IF(Z26&gt;8.39,"F",IF(Z26&gt;5.99,"G",))))))))</f>
        <v>0</v>
      </c>
      <c r="AB26" s="65">
        <f t="shared" si="10"/>
        <v>0</v>
      </c>
      <c r="AC26" s="66">
        <f aca="true" t="shared" si="13" ref="AC26:AC33">IF(AB26&gt;49.19,"A*",IF(AB26&gt;43.79,"A",IF(AB26&gt;37.19,"B",IF(AB26&gt;31.19,"C",IF(AB26&gt;26.39,"D",IF(AB26&gt;21.59,"E",IF(AB26&gt;16.79,"F",IF(AB26&gt;11.99,"G",))))))))</f>
        <v>0</v>
      </c>
    </row>
    <row r="27" spans="1:29" ht="14.25" thickBot="1" thickTop="1">
      <c r="A27" s="70"/>
      <c r="B27" s="71"/>
      <c r="C27" s="72" t="s">
        <v>92</v>
      </c>
      <c r="D27" s="61">
        <v>0</v>
      </c>
      <c r="E27" s="62">
        <v>0</v>
      </c>
      <c r="F27" s="61">
        <v>0</v>
      </c>
      <c r="G27" s="62">
        <v>0</v>
      </c>
      <c r="H27" s="61">
        <v>0</v>
      </c>
      <c r="I27" s="62">
        <v>0</v>
      </c>
      <c r="J27" s="61">
        <v>0</v>
      </c>
      <c r="K27" s="62">
        <v>0</v>
      </c>
      <c r="L27" s="61">
        <v>0</v>
      </c>
      <c r="M27" s="62">
        <v>0</v>
      </c>
      <c r="N27" s="61">
        <v>0</v>
      </c>
      <c r="O27" s="62">
        <v>0</v>
      </c>
      <c r="P27" s="61">
        <v>0</v>
      </c>
      <c r="Q27" s="62">
        <v>0</v>
      </c>
      <c r="R27" s="61">
        <v>0</v>
      </c>
      <c r="S27" s="62">
        <v>0</v>
      </c>
      <c r="T27" s="61">
        <v>0</v>
      </c>
      <c r="U27" s="62">
        <v>0</v>
      </c>
      <c r="V27" s="61">
        <v>0</v>
      </c>
      <c r="W27" s="62">
        <v>0</v>
      </c>
      <c r="X27" s="65">
        <f t="shared" si="8"/>
        <v>0</v>
      </c>
      <c r="Y27" s="64">
        <f t="shared" si="11"/>
        <v>0</v>
      </c>
      <c r="Z27" s="65">
        <f t="shared" si="9"/>
        <v>0</v>
      </c>
      <c r="AA27" s="64">
        <f t="shared" si="12"/>
        <v>0</v>
      </c>
      <c r="AB27" s="65">
        <f t="shared" si="10"/>
        <v>0</v>
      </c>
      <c r="AC27" s="66">
        <f t="shared" si="13"/>
        <v>0</v>
      </c>
    </row>
    <row r="28" spans="1:29" ht="14.25" thickBot="1" thickTop="1">
      <c r="A28" s="70"/>
      <c r="B28" s="71"/>
      <c r="C28" s="72" t="s">
        <v>92</v>
      </c>
      <c r="D28" s="61">
        <v>0</v>
      </c>
      <c r="E28" s="62">
        <v>0</v>
      </c>
      <c r="F28" s="61">
        <v>0</v>
      </c>
      <c r="G28" s="62">
        <v>0</v>
      </c>
      <c r="H28" s="61">
        <v>0</v>
      </c>
      <c r="I28" s="62">
        <v>0</v>
      </c>
      <c r="J28" s="61">
        <v>0</v>
      </c>
      <c r="K28" s="62">
        <v>0</v>
      </c>
      <c r="L28" s="61">
        <v>0</v>
      </c>
      <c r="M28" s="62">
        <v>0</v>
      </c>
      <c r="N28" s="61">
        <v>0</v>
      </c>
      <c r="O28" s="62">
        <v>0</v>
      </c>
      <c r="P28" s="61">
        <v>0</v>
      </c>
      <c r="Q28" s="62">
        <v>0</v>
      </c>
      <c r="R28" s="61">
        <v>0</v>
      </c>
      <c r="S28" s="62">
        <v>0</v>
      </c>
      <c r="T28" s="61">
        <v>0</v>
      </c>
      <c r="U28" s="62">
        <v>0</v>
      </c>
      <c r="V28" s="61">
        <v>0</v>
      </c>
      <c r="W28" s="62">
        <v>0</v>
      </c>
      <c r="X28" s="65">
        <f t="shared" si="8"/>
        <v>0</v>
      </c>
      <c r="Y28" s="64">
        <f t="shared" si="11"/>
        <v>0</v>
      </c>
      <c r="Z28" s="65">
        <f t="shared" si="9"/>
        <v>0</v>
      </c>
      <c r="AA28" s="64">
        <f t="shared" si="12"/>
        <v>0</v>
      </c>
      <c r="AB28" s="65">
        <f t="shared" si="10"/>
        <v>0</v>
      </c>
      <c r="AC28" s="66">
        <f t="shared" si="13"/>
        <v>0</v>
      </c>
    </row>
    <row r="29" spans="1:29" ht="14.25" thickBot="1" thickTop="1">
      <c r="A29" s="71"/>
      <c r="B29" s="71"/>
      <c r="C29" s="72" t="s">
        <v>90</v>
      </c>
      <c r="D29" s="61">
        <v>0</v>
      </c>
      <c r="E29" s="62">
        <v>0</v>
      </c>
      <c r="F29" s="61">
        <v>0</v>
      </c>
      <c r="G29" s="62">
        <v>0</v>
      </c>
      <c r="H29" s="61">
        <v>0</v>
      </c>
      <c r="I29" s="62">
        <v>0</v>
      </c>
      <c r="J29" s="61">
        <v>0</v>
      </c>
      <c r="K29" s="62">
        <v>0</v>
      </c>
      <c r="L29" s="61">
        <v>0</v>
      </c>
      <c r="M29" s="62">
        <v>0</v>
      </c>
      <c r="N29" s="61">
        <v>0</v>
      </c>
      <c r="O29" s="62">
        <v>0</v>
      </c>
      <c r="P29" s="61">
        <v>0</v>
      </c>
      <c r="Q29" s="62">
        <v>0</v>
      </c>
      <c r="R29" s="61">
        <v>0</v>
      </c>
      <c r="S29" s="62">
        <v>0</v>
      </c>
      <c r="T29" s="61">
        <v>0</v>
      </c>
      <c r="U29" s="62">
        <v>0</v>
      </c>
      <c r="V29" s="61">
        <v>0</v>
      </c>
      <c r="W29" s="62">
        <v>0</v>
      </c>
      <c r="X29" s="65">
        <f t="shared" si="8"/>
        <v>0</v>
      </c>
      <c r="Y29" s="64">
        <f t="shared" si="11"/>
        <v>0</v>
      </c>
      <c r="Z29" s="65">
        <f t="shared" si="9"/>
        <v>0</v>
      </c>
      <c r="AA29" s="64">
        <f t="shared" si="12"/>
        <v>0</v>
      </c>
      <c r="AB29" s="65">
        <f t="shared" si="10"/>
        <v>0</v>
      </c>
      <c r="AC29" s="66">
        <f t="shared" si="13"/>
        <v>0</v>
      </c>
    </row>
    <row r="30" spans="1:29" ht="14.25" thickBot="1" thickTop="1">
      <c r="A30" s="82"/>
      <c r="B30" s="71"/>
      <c r="C30" s="83" t="s">
        <v>93</v>
      </c>
      <c r="D30" s="61">
        <v>0</v>
      </c>
      <c r="E30" s="62">
        <v>0</v>
      </c>
      <c r="F30" s="61">
        <v>0</v>
      </c>
      <c r="G30" s="62">
        <v>0</v>
      </c>
      <c r="H30" s="61">
        <v>0</v>
      </c>
      <c r="I30" s="62">
        <v>0</v>
      </c>
      <c r="J30" s="61">
        <v>0</v>
      </c>
      <c r="K30" s="62">
        <v>0</v>
      </c>
      <c r="L30" s="61">
        <v>0</v>
      </c>
      <c r="M30" s="62">
        <v>0</v>
      </c>
      <c r="N30" s="61">
        <v>0</v>
      </c>
      <c r="O30" s="62">
        <v>0</v>
      </c>
      <c r="P30" s="61">
        <v>0</v>
      </c>
      <c r="Q30" s="62">
        <v>0</v>
      </c>
      <c r="R30" s="61">
        <v>0</v>
      </c>
      <c r="S30" s="62">
        <v>0</v>
      </c>
      <c r="T30" s="61">
        <v>0</v>
      </c>
      <c r="U30" s="62">
        <v>0</v>
      </c>
      <c r="V30" s="61">
        <v>0</v>
      </c>
      <c r="W30" s="62">
        <v>0</v>
      </c>
      <c r="X30" s="65">
        <f t="shared" si="8"/>
        <v>0</v>
      </c>
      <c r="Y30" s="64">
        <f t="shared" si="11"/>
        <v>0</v>
      </c>
      <c r="Z30" s="65">
        <f t="shared" si="9"/>
        <v>0</v>
      </c>
      <c r="AA30" s="64">
        <f t="shared" si="12"/>
        <v>0</v>
      </c>
      <c r="AB30" s="65">
        <f t="shared" si="10"/>
        <v>0</v>
      </c>
      <c r="AC30" s="66">
        <f t="shared" si="13"/>
        <v>0</v>
      </c>
    </row>
    <row r="31" spans="1:29" ht="14.25" thickBot="1" thickTop="1">
      <c r="A31" s="71"/>
      <c r="B31" s="71"/>
      <c r="C31" s="83" t="s">
        <v>94</v>
      </c>
      <c r="D31" s="167">
        <v>0</v>
      </c>
      <c r="E31" s="168">
        <v>0</v>
      </c>
      <c r="F31" s="167">
        <v>0</v>
      </c>
      <c r="G31" s="168">
        <v>0</v>
      </c>
      <c r="H31" s="167">
        <v>0</v>
      </c>
      <c r="I31" s="168">
        <v>0</v>
      </c>
      <c r="J31" s="167">
        <v>0</v>
      </c>
      <c r="K31" s="168">
        <v>0</v>
      </c>
      <c r="L31" s="167">
        <v>0</v>
      </c>
      <c r="M31" s="168">
        <v>0</v>
      </c>
      <c r="N31" s="167">
        <v>0</v>
      </c>
      <c r="O31" s="168">
        <v>0</v>
      </c>
      <c r="P31" s="167">
        <v>0</v>
      </c>
      <c r="Q31" s="168">
        <v>0</v>
      </c>
      <c r="R31" s="167">
        <v>0</v>
      </c>
      <c r="S31" s="168">
        <v>0</v>
      </c>
      <c r="T31" s="167">
        <v>0</v>
      </c>
      <c r="U31" s="168">
        <v>0</v>
      </c>
      <c r="V31" s="167">
        <v>0</v>
      </c>
      <c r="W31" s="168">
        <v>0</v>
      </c>
      <c r="X31" s="169">
        <f>SUM(D31+F31+H31+J31+L31+N31+P31+R31+T31+V31)</f>
        <v>0</v>
      </c>
      <c r="Y31" s="64">
        <f t="shared" si="11"/>
        <v>0</v>
      </c>
      <c r="Z31" s="169">
        <f>SUM(E31+G31+I31+K31++M31+O31+Q31+S31+U31+W31)</f>
        <v>0</v>
      </c>
      <c r="AA31" s="64">
        <f t="shared" si="12"/>
        <v>0</v>
      </c>
      <c r="AB31" s="169">
        <f t="shared" si="10"/>
        <v>0</v>
      </c>
      <c r="AC31" s="66">
        <f t="shared" si="13"/>
        <v>0</v>
      </c>
    </row>
    <row r="32" spans="1:29" ht="14.25" thickBot="1" thickTop="1">
      <c r="A32" s="156"/>
      <c r="B32" s="119"/>
      <c r="C32" s="157" t="s">
        <v>92</v>
      </c>
      <c r="D32" s="201">
        <v>0</v>
      </c>
      <c r="E32" s="202">
        <v>0</v>
      </c>
      <c r="F32" s="201">
        <v>0</v>
      </c>
      <c r="G32" s="202">
        <v>0</v>
      </c>
      <c r="H32" s="201">
        <v>0</v>
      </c>
      <c r="I32" s="202">
        <v>0</v>
      </c>
      <c r="J32" s="201">
        <v>0</v>
      </c>
      <c r="K32" s="202">
        <v>0</v>
      </c>
      <c r="L32" s="201">
        <v>0</v>
      </c>
      <c r="M32" s="202">
        <v>0</v>
      </c>
      <c r="N32" s="201">
        <v>0</v>
      </c>
      <c r="O32" s="202">
        <v>0</v>
      </c>
      <c r="P32" s="201">
        <v>0</v>
      </c>
      <c r="Q32" s="202">
        <v>0</v>
      </c>
      <c r="R32" s="201">
        <v>0</v>
      </c>
      <c r="S32" s="202">
        <v>0</v>
      </c>
      <c r="T32" s="201">
        <v>0</v>
      </c>
      <c r="U32" s="202">
        <v>0</v>
      </c>
      <c r="V32" s="201">
        <v>0</v>
      </c>
      <c r="W32" s="202">
        <v>0</v>
      </c>
      <c r="X32" s="203">
        <f>SUM(D32+F32+H32+J32+L32+N32+P32+R32+T32+V32)</f>
        <v>0</v>
      </c>
      <c r="Y32" s="64">
        <f t="shared" si="11"/>
        <v>0</v>
      </c>
      <c r="Z32" s="203">
        <f>SUM(E32+G32+I32+K32++M32+O32+Q32+S32+U32+W32)</f>
        <v>0</v>
      </c>
      <c r="AA32" s="64">
        <f t="shared" si="12"/>
        <v>0</v>
      </c>
      <c r="AB32" s="203">
        <f t="shared" si="10"/>
        <v>0</v>
      </c>
      <c r="AC32" s="66">
        <f t="shared" si="13"/>
        <v>0</v>
      </c>
    </row>
    <row r="33" spans="1:29" ht="13.5" thickBot="1">
      <c r="A33" s="82"/>
      <c r="B33" s="188"/>
      <c r="C33" s="185" t="s">
        <v>93</v>
      </c>
      <c r="D33" s="201">
        <v>0</v>
      </c>
      <c r="E33" s="202">
        <v>0</v>
      </c>
      <c r="F33" s="201">
        <v>0</v>
      </c>
      <c r="G33" s="202">
        <v>0</v>
      </c>
      <c r="H33" s="201">
        <v>0</v>
      </c>
      <c r="I33" s="202">
        <v>0</v>
      </c>
      <c r="J33" s="201">
        <v>0</v>
      </c>
      <c r="K33" s="202">
        <v>0</v>
      </c>
      <c r="L33" s="201">
        <v>0</v>
      </c>
      <c r="M33" s="202">
        <v>0</v>
      </c>
      <c r="N33" s="201">
        <v>0</v>
      </c>
      <c r="O33" s="202">
        <v>0</v>
      </c>
      <c r="P33" s="201">
        <v>0</v>
      </c>
      <c r="Q33" s="202">
        <v>0</v>
      </c>
      <c r="R33" s="201">
        <v>0</v>
      </c>
      <c r="S33" s="202">
        <v>0</v>
      </c>
      <c r="T33" s="201">
        <v>0</v>
      </c>
      <c r="U33" s="202">
        <v>0</v>
      </c>
      <c r="V33" s="201">
        <v>0</v>
      </c>
      <c r="W33" s="202">
        <v>0</v>
      </c>
      <c r="X33" s="203">
        <f>SUM(D33+F33+H33+J33+L33+N33+P33+R33+T33+V33)</f>
        <v>0</v>
      </c>
      <c r="Y33" s="64">
        <f t="shared" si="11"/>
        <v>0</v>
      </c>
      <c r="Z33" s="203">
        <f>SUM(E33+G33+I33+K33++M33+O33+Q33+S33+U33+W33)</f>
        <v>0</v>
      </c>
      <c r="AA33" s="64">
        <f t="shared" si="12"/>
        <v>0</v>
      </c>
      <c r="AB33" s="203">
        <f>SUM(X33+Z33)</f>
        <v>0</v>
      </c>
      <c r="AC33" s="66">
        <f t="shared" si="13"/>
        <v>0</v>
      </c>
    </row>
    <row r="35" spans="4:8" ht="13.5" thickBot="1">
      <c r="D35" s="289" t="s">
        <v>141</v>
      </c>
      <c r="E35" s="289"/>
      <c r="F35" s="289"/>
      <c r="G35" s="289"/>
      <c r="H35" s="289"/>
    </row>
    <row r="36" spans="4:19" ht="13.5" customHeight="1" thickBot="1">
      <c r="D36" s="219" t="s">
        <v>80</v>
      </c>
      <c r="E36" s="220"/>
      <c r="F36" s="220"/>
      <c r="G36" s="220"/>
      <c r="H36" s="221"/>
      <c r="I36" s="9"/>
      <c r="J36" s="242" t="s">
        <v>103</v>
      </c>
      <c r="K36" s="242" t="s">
        <v>102</v>
      </c>
      <c r="L36" s="217" t="s">
        <v>104</v>
      </c>
      <c r="M36" s="120"/>
      <c r="N36" s="240" t="s">
        <v>22</v>
      </c>
      <c r="O36" s="219" t="s">
        <v>105</v>
      </c>
      <c r="P36" s="220"/>
      <c r="Q36" s="221"/>
      <c r="R36" s="125"/>
      <c r="S36" s="3"/>
    </row>
    <row r="37" spans="4:19" ht="13.5" customHeight="1" thickBot="1">
      <c r="D37" s="222" t="s">
        <v>82</v>
      </c>
      <c r="E37" s="222"/>
      <c r="F37" s="138"/>
      <c r="G37" s="223" t="s">
        <v>3</v>
      </c>
      <c r="H37" s="223"/>
      <c r="I37" s="205"/>
      <c r="J37" s="243"/>
      <c r="K37" s="243"/>
      <c r="L37" s="239"/>
      <c r="M37" s="120"/>
      <c r="N37" s="241"/>
      <c r="O37" s="210"/>
      <c r="P37" s="211"/>
      <c r="Q37" s="212"/>
      <c r="R37" s="218"/>
      <c r="S37" s="218"/>
    </row>
    <row r="38" spans="1:19" ht="22.5" thickBot="1">
      <c r="A38" s="224" t="s">
        <v>117</v>
      </c>
      <c r="B38" s="224" t="s">
        <v>118</v>
      </c>
      <c r="C38" s="48" t="s">
        <v>37</v>
      </c>
      <c r="D38" s="139" t="s">
        <v>101</v>
      </c>
      <c r="E38" s="142" t="s">
        <v>41</v>
      </c>
      <c r="F38" s="29" t="s">
        <v>22</v>
      </c>
      <c r="G38" s="154" t="s">
        <v>85</v>
      </c>
      <c r="H38" s="131" t="s">
        <v>22</v>
      </c>
      <c r="I38" s="204" t="s">
        <v>41</v>
      </c>
      <c r="J38" s="207"/>
      <c r="K38" s="206"/>
      <c r="L38" s="154" t="s">
        <v>85</v>
      </c>
      <c r="M38" s="46" t="s">
        <v>41</v>
      </c>
      <c r="N38" s="53"/>
      <c r="O38" s="154"/>
      <c r="P38" s="145" t="s">
        <v>41</v>
      </c>
      <c r="Q38" s="131" t="s">
        <v>22</v>
      </c>
      <c r="S38" s="209"/>
    </row>
    <row r="39" spans="1:19" ht="14.25" thickBot="1" thickTop="1">
      <c r="A39" s="70"/>
      <c r="B39" s="71"/>
      <c r="C39" s="72" t="s">
        <v>90</v>
      </c>
      <c r="D39" s="140">
        <v>0</v>
      </c>
      <c r="E39" s="143">
        <f>SUM(D39/60*100)</f>
        <v>0</v>
      </c>
      <c r="F39" s="29">
        <f>IF(E39&gt;81.99,"A*",IF(E39&gt;72.99,"A",IF(E39&gt;61.99,"B",IF(E39&gt;51.99,"C",IF(E39&gt;43.99,"D",IF(E39&gt;35.99,"E",IF(E39&gt;28,"F",IF(E39&gt;18.99,"G",))))))))</f>
        <v>0</v>
      </c>
      <c r="G39" s="141">
        <f>SUM(X25)</f>
        <v>0</v>
      </c>
      <c r="H39" s="131">
        <f>IF(G39&gt;24.59,"A*",IF(G39&gt;21.89,"A",IF(G39&gt;18.59,"B",IF(G39&gt;15.59,"C",IF(G39&gt;13.19,"D",IF(G39&gt;10.79,"E",IF(G39&gt;8.39,"F",IF(G39&gt;5.99,"G",))))))))</f>
        <v>0</v>
      </c>
      <c r="I39" s="146">
        <f>SUM(G39/30*100)</f>
        <v>0</v>
      </c>
      <c r="J39" s="208">
        <f>SUM(E39+I39)/2</f>
        <v>0</v>
      </c>
      <c r="K39" s="68">
        <f>IF(J39&gt;82,"A*",IF(J39&gt;73,"A",IF(J39&gt;62,"B",IF(J39&gt;52,"C",IF(J39&gt;44,"D",IF(J39&gt;36,"E",IF(J39&gt;28,"F",IF(J39&gt;19,"G",))))))))</f>
        <v>0</v>
      </c>
      <c r="L39" s="154">
        <f aca="true" t="shared" si="14" ref="L39:L47">SUM(H8)</f>
        <v>0</v>
      </c>
      <c r="M39" s="46">
        <f>SUM(L39/25)*100</f>
        <v>0</v>
      </c>
      <c r="N39" s="36">
        <f>IF(L39&gt;20.49,"A*",IF(L39&gt;18.249,"A",IF(L39&gt;15.49,"B",IF(L39&gt;12.99,"C",IF(L39&gt;10.99,"D",IF(L39&gt;8.99,"E",IF(L39&gt;6.99,"F",IF(L39&gt;4.99,"G",))))))))</f>
        <v>0</v>
      </c>
      <c r="O39" s="141"/>
      <c r="P39" s="146">
        <f aca="true" t="shared" si="15" ref="P39:P47">SUM(E39+I39+M39)/3</f>
        <v>0</v>
      </c>
      <c r="Q39" s="132">
        <f>IF(P39&gt;81.99,"A*",IF(P39&gt;72.99,"A",IF(P39&gt;61.99,"B",IF(P39&gt;51.99,"C",IF(P39&gt;43.99,"D",IF(P39&gt;35.99,"E",IF(P39&gt;27.99,"F",IF(P39&gt;18.99,"G",))))))))</f>
        <v>0</v>
      </c>
      <c r="S39" s="209"/>
    </row>
    <row r="40" spans="1:19" ht="14.25" thickBot="1" thickTop="1">
      <c r="A40" s="70"/>
      <c r="B40" s="71"/>
      <c r="C40" s="72" t="s">
        <v>91</v>
      </c>
      <c r="D40" s="140">
        <v>0</v>
      </c>
      <c r="E40" s="143">
        <f aca="true" t="shared" si="16" ref="E40:E47">SUM(D40/60*100)</f>
        <v>0</v>
      </c>
      <c r="F40" s="29">
        <f aca="true" t="shared" si="17" ref="F40:F47">IF(E40&gt;81.99,"A*",IF(E40&gt;72.99,"A",IF(E40&gt;61.99,"B",IF(E40&gt;51.99,"C",IF(E40&gt;43.99,"D",IF(E40&gt;35.99,"E",IF(E40&gt;28,"F",IF(E40&gt;18.99,"G",))))))))</f>
        <v>0</v>
      </c>
      <c r="G40" s="141">
        <f aca="true" t="shared" si="18" ref="G40:G47">SUM(X26)</f>
        <v>0</v>
      </c>
      <c r="H40" s="131">
        <f aca="true" t="shared" si="19" ref="H40:H47">IF(G40&gt;24.59,"A*",IF(G40&gt;21.89,"A",IF(G40&gt;18.59,"B",IF(G40&gt;15.59,"C",IF(G40&gt;13.19,"D",IF(G40&gt;10.79,"E",IF(G40&gt;8.39,"F",IF(G40&gt;5.99,"G",))))))))</f>
        <v>0</v>
      </c>
      <c r="I40" s="146">
        <f aca="true" t="shared" si="20" ref="I40:I47">SUM(G40/30*100)</f>
        <v>0</v>
      </c>
      <c r="J40" s="208">
        <f aca="true" t="shared" si="21" ref="J40:J47">SUM(E40+I40)/2</f>
        <v>0</v>
      </c>
      <c r="K40" s="68">
        <f aca="true" t="shared" si="22" ref="K40:K47">IF(J40&gt;82,"A*",IF(J40&gt;73,"A",IF(J40&gt;62,"B",IF(J40&gt;52,"C",IF(J40&gt;44,"D",IF(J40&gt;36,"E",IF(J40&gt;28,"F",IF(J40&gt;19,"G",))))))))</f>
        <v>0</v>
      </c>
      <c r="L40" s="154">
        <f t="shared" si="14"/>
        <v>0</v>
      </c>
      <c r="M40" s="46">
        <f aca="true" t="shared" si="23" ref="M40:M47">SUM(L40/25)*100</f>
        <v>0</v>
      </c>
      <c r="N40" s="36">
        <f aca="true" t="shared" si="24" ref="N40:N47">IF(L40&gt;20.49,"A*",IF(L40&gt;18.249,"A",IF(L40&gt;15.49,"B",IF(L40&gt;12.99,"C",IF(L40&gt;10.99,"D",IF(L40&gt;8.99,"E",IF(L40&gt;6.99,"F",IF(L40&gt;4.99,"G",))))))))</f>
        <v>0</v>
      </c>
      <c r="O40" s="152"/>
      <c r="P40" s="146">
        <f t="shared" si="15"/>
        <v>0</v>
      </c>
      <c r="Q40" s="132">
        <f aca="true" t="shared" si="25" ref="Q40:Q47">IF(P40&gt;81.99,"A*",IF(P40&gt;72.99,"A",IF(P40&gt;61.99,"B",IF(P40&gt;51.99,"C",IF(P40&gt;43.99,"D",IF(P40&gt;35.99,"E",IF(P40&gt;27.99,"F",IF(P40&gt;18.99,"G",))))))))</f>
        <v>0</v>
      </c>
      <c r="S40" s="209"/>
    </row>
    <row r="41" spans="1:19" ht="14.25" thickBot="1" thickTop="1">
      <c r="A41" s="70"/>
      <c r="B41" s="71"/>
      <c r="C41" s="72" t="s">
        <v>92</v>
      </c>
      <c r="D41" s="140">
        <v>0</v>
      </c>
      <c r="E41" s="143">
        <f t="shared" si="16"/>
        <v>0</v>
      </c>
      <c r="F41" s="29">
        <f t="shared" si="17"/>
        <v>0</v>
      </c>
      <c r="G41" s="141">
        <f t="shared" si="18"/>
        <v>0</v>
      </c>
      <c r="H41" s="131">
        <f t="shared" si="19"/>
        <v>0</v>
      </c>
      <c r="I41" s="146">
        <f t="shared" si="20"/>
        <v>0</v>
      </c>
      <c r="J41" s="208">
        <f t="shared" si="21"/>
        <v>0</v>
      </c>
      <c r="K41" s="68">
        <f t="shared" si="22"/>
        <v>0</v>
      </c>
      <c r="L41" s="154">
        <f t="shared" si="14"/>
        <v>0</v>
      </c>
      <c r="M41" s="46">
        <f t="shared" si="23"/>
        <v>0</v>
      </c>
      <c r="N41" s="36">
        <f t="shared" si="24"/>
        <v>0</v>
      </c>
      <c r="O41" s="152"/>
      <c r="P41" s="146">
        <f t="shared" si="15"/>
        <v>0</v>
      </c>
      <c r="Q41" s="132">
        <f t="shared" si="25"/>
        <v>0</v>
      </c>
      <c r="S41" s="209"/>
    </row>
    <row r="42" spans="1:19" ht="14.25" thickBot="1" thickTop="1">
      <c r="A42" s="70"/>
      <c r="B42" s="71"/>
      <c r="C42" s="72" t="s">
        <v>92</v>
      </c>
      <c r="D42" s="140">
        <v>0</v>
      </c>
      <c r="E42" s="143">
        <f t="shared" si="16"/>
        <v>0</v>
      </c>
      <c r="F42" s="29">
        <f t="shared" si="17"/>
        <v>0</v>
      </c>
      <c r="G42" s="141">
        <f t="shared" si="18"/>
        <v>0</v>
      </c>
      <c r="H42" s="131">
        <f t="shared" si="19"/>
        <v>0</v>
      </c>
      <c r="I42" s="146">
        <f t="shared" si="20"/>
        <v>0</v>
      </c>
      <c r="J42" s="208">
        <f t="shared" si="21"/>
        <v>0</v>
      </c>
      <c r="K42" s="68">
        <f t="shared" si="22"/>
        <v>0</v>
      </c>
      <c r="L42" s="154">
        <f t="shared" si="14"/>
        <v>0</v>
      </c>
      <c r="M42" s="46">
        <f t="shared" si="23"/>
        <v>0</v>
      </c>
      <c r="N42" s="36">
        <f t="shared" si="24"/>
        <v>0</v>
      </c>
      <c r="O42" s="152"/>
      <c r="P42" s="146">
        <f t="shared" si="15"/>
        <v>0</v>
      </c>
      <c r="Q42" s="132">
        <f t="shared" si="25"/>
        <v>0</v>
      </c>
      <c r="S42" s="209"/>
    </row>
    <row r="43" spans="1:19" ht="14.25" thickBot="1" thickTop="1">
      <c r="A43" s="71"/>
      <c r="B43" s="71"/>
      <c r="C43" s="72" t="s">
        <v>90</v>
      </c>
      <c r="D43" s="140">
        <v>0</v>
      </c>
      <c r="E43" s="143">
        <f t="shared" si="16"/>
        <v>0</v>
      </c>
      <c r="F43" s="29">
        <f t="shared" si="17"/>
        <v>0</v>
      </c>
      <c r="G43" s="141">
        <f t="shared" si="18"/>
        <v>0</v>
      </c>
      <c r="H43" s="131">
        <f t="shared" si="19"/>
        <v>0</v>
      </c>
      <c r="I43" s="146">
        <f t="shared" si="20"/>
        <v>0</v>
      </c>
      <c r="J43" s="208">
        <f t="shared" si="21"/>
        <v>0</v>
      </c>
      <c r="K43" s="68">
        <f t="shared" si="22"/>
        <v>0</v>
      </c>
      <c r="L43" s="154">
        <f t="shared" si="14"/>
        <v>0</v>
      </c>
      <c r="M43" s="46">
        <f t="shared" si="23"/>
        <v>0</v>
      </c>
      <c r="N43" s="36">
        <f t="shared" si="24"/>
        <v>0</v>
      </c>
      <c r="O43" s="152"/>
      <c r="P43" s="146">
        <f t="shared" si="15"/>
        <v>0</v>
      </c>
      <c r="Q43" s="132">
        <f t="shared" si="25"/>
        <v>0</v>
      </c>
      <c r="S43" s="209"/>
    </row>
    <row r="44" spans="1:19" ht="14.25" thickBot="1" thickTop="1">
      <c r="A44" s="82"/>
      <c r="B44" s="71"/>
      <c r="C44" s="83" t="s">
        <v>93</v>
      </c>
      <c r="D44" s="140">
        <v>0</v>
      </c>
      <c r="E44" s="143">
        <f t="shared" si="16"/>
        <v>0</v>
      </c>
      <c r="F44" s="29">
        <f t="shared" si="17"/>
        <v>0</v>
      </c>
      <c r="G44" s="141">
        <f t="shared" si="18"/>
        <v>0</v>
      </c>
      <c r="H44" s="131">
        <f t="shared" si="19"/>
        <v>0</v>
      </c>
      <c r="I44" s="146">
        <f t="shared" si="20"/>
        <v>0</v>
      </c>
      <c r="J44" s="208">
        <f t="shared" si="21"/>
        <v>0</v>
      </c>
      <c r="K44" s="68">
        <f t="shared" si="22"/>
        <v>0</v>
      </c>
      <c r="L44" s="154">
        <f t="shared" si="14"/>
        <v>0</v>
      </c>
      <c r="M44" s="46">
        <f t="shared" si="23"/>
        <v>0</v>
      </c>
      <c r="N44" s="36">
        <f t="shared" si="24"/>
        <v>0</v>
      </c>
      <c r="O44" s="152"/>
      <c r="P44" s="146">
        <f t="shared" si="15"/>
        <v>0</v>
      </c>
      <c r="Q44" s="132">
        <f t="shared" si="25"/>
        <v>0</v>
      </c>
      <c r="S44" s="209"/>
    </row>
    <row r="45" spans="1:19" ht="14.25" thickBot="1" thickTop="1">
      <c r="A45" s="71"/>
      <c r="B45" s="71"/>
      <c r="C45" s="83" t="s">
        <v>94</v>
      </c>
      <c r="D45" s="140">
        <v>0</v>
      </c>
      <c r="E45" s="143">
        <f t="shared" si="16"/>
        <v>0</v>
      </c>
      <c r="F45" s="29">
        <f t="shared" si="17"/>
        <v>0</v>
      </c>
      <c r="G45" s="141">
        <f t="shared" si="18"/>
        <v>0</v>
      </c>
      <c r="H45" s="131">
        <f t="shared" si="19"/>
        <v>0</v>
      </c>
      <c r="I45" s="146">
        <f t="shared" si="20"/>
        <v>0</v>
      </c>
      <c r="J45" s="208">
        <f t="shared" si="21"/>
        <v>0</v>
      </c>
      <c r="K45" s="68">
        <f t="shared" si="22"/>
        <v>0</v>
      </c>
      <c r="L45" s="154">
        <f t="shared" si="14"/>
        <v>0</v>
      </c>
      <c r="M45" s="46">
        <f t="shared" si="23"/>
        <v>0</v>
      </c>
      <c r="N45" s="36">
        <f t="shared" si="24"/>
        <v>0</v>
      </c>
      <c r="O45" s="152"/>
      <c r="P45" s="146">
        <f t="shared" si="15"/>
        <v>0</v>
      </c>
      <c r="Q45" s="132">
        <f t="shared" si="25"/>
        <v>0</v>
      </c>
      <c r="S45" s="209"/>
    </row>
    <row r="46" spans="1:19" ht="14.25" thickBot="1" thickTop="1">
      <c r="A46" s="156"/>
      <c r="B46" s="119"/>
      <c r="C46" s="157" t="s">
        <v>92</v>
      </c>
      <c r="D46" s="140">
        <v>0</v>
      </c>
      <c r="E46" s="143">
        <f t="shared" si="16"/>
        <v>0</v>
      </c>
      <c r="F46" s="29">
        <f t="shared" si="17"/>
        <v>0</v>
      </c>
      <c r="G46" s="141">
        <f t="shared" si="18"/>
        <v>0</v>
      </c>
      <c r="H46" s="131">
        <f t="shared" si="19"/>
        <v>0</v>
      </c>
      <c r="I46" s="146">
        <f t="shared" si="20"/>
        <v>0</v>
      </c>
      <c r="J46" s="208">
        <f t="shared" si="21"/>
        <v>0</v>
      </c>
      <c r="K46" s="68">
        <f t="shared" si="22"/>
        <v>0</v>
      </c>
      <c r="L46" s="154">
        <f t="shared" si="14"/>
        <v>0</v>
      </c>
      <c r="M46" s="46">
        <f t="shared" si="23"/>
        <v>0</v>
      </c>
      <c r="N46" s="36">
        <f t="shared" si="24"/>
        <v>0</v>
      </c>
      <c r="O46" s="152"/>
      <c r="P46" s="146">
        <f t="shared" si="15"/>
        <v>0</v>
      </c>
      <c r="Q46" s="132">
        <f t="shared" si="25"/>
        <v>0</v>
      </c>
      <c r="S46" s="209"/>
    </row>
    <row r="47" spans="1:19" ht="13.5" thickBot="1">
      <c r="A47" s="82"/>
      <c r="B47" s="188"/>
      <c r="C47" s="185" t="s">
        <v>93</v>
      </c>
      <c r="D47" s="140">
        <v>0</v>
      </c>
      <c r="E47" s="143">
        <f t="shared" si="16"/>
        <v>0</v>
      </c>
      <c r="F47" s="29">
        <f t="shared" si="17"/>
        <v>0</v>
      </c>
      <c r="G47" s="141">
        <f t="shared" si="18"/>
        <v>0</v>
      </c>
      <c r="H47" s="131">
        <f t="shared" si="19"/>
        <v>0</v>
      </c>
      <c r="I47" s="146">
        <f t="shared" si="20"/>
        <v>0</v>
      </c>
      <c r="J47" s="208">
        <f t="shared" si="21"/>
        <v>0</v>
      </c>
      <c r="K47" s="68">
        <f t="shared" si="22"/>
        <v>0</v>
      </c>
      <c r="L47" s="154">
        <f t="shared" si="14"/>
        <v>0</v>
      </c>
      <c r="M47" s="46">
        <f t="shared" si="23"/>
        <v>0</v>
      </c>
      <c r="N47" s="36">
        <f t="shared" si="24"/>
        <v>0</v>
      </c>
      <c r="O47" s="152"/>
      <c r="P47" s="146">
        <f t="shared" si="15"/>
        <v>0</v>
      </c>
      <c r="Q47" s="132">
        <f t="shared" si="25"/>
        <v>0</v>
      </c>
      <c r="S47" s="209"/>
    </row>
    <row r="53" ht="13.5" thickBot="1"/>
    <row r="54" spans="1:19" ht="13.5" thickBot="1">
      <c r="A54" s="3"/>
      <c r="B54" s="3"/>
      <c r="C54" s="3"/>
      <c r="D54" s="3"/>
      <c r="E54" s="235" t="s">
        <v>47</v>
      </c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236"/>
    </row>
    <row r="55" spans="1:19" ht="12.75">
      <c r="A55" s="3"/>
      <c r="B55" s="3"/>
      <c r="C55" s="3"/>
      <c r="D55" s="3"/>
      <c r="E55" s="94"/>
      <c r="F55" s="94"/>
      <c r="G55" s="95"/>
      <c r="H55" s="94"/>
      <c r="I55" s="94"/>
      <c r="J55" s="95"/>
      <c r="K55" s="94"/>
      <c r="L55" s="94"/>
      <c r="M55" s="95"/>
      <c r="N55" s="94"/>
      <c r="O55" s="94"/>
      <c r="P55" s="95"/>
      <c r="Q55" s="94"/>
      <c r="R55" s="94"/>
      <c r="S55" s="95"/>
    </row>
    <row r="56" spans="1:19" ht="13.5" thickBot="1">
      <c r="A56" s="3"/>
      <c r="B56" s="3"/>
      <c r="C56" s="3"/>
      <c r="D56" s="3"/>
      <c r="E56" s="99"/>
      <c r="F56" s="99"/>
      <c r="G56" s="100"/>
      <c r="H56" s="99"/>
      <c r="I56" s="99"/>
      <c r="J56" s="100"/>
      <c r="K56" s="99"/>
      <c r="L56" s="99"/>
      <c r="M56" s="100"/>
      <c r="N56" s="99"/>
      <c r="O56" s="99"/>
      <c r="P56" s="100"/>
      <c r="Q56" s="99"/>
      <c r="R56" s="99"/>
      <c r="S56" s="100"/>
    </row>
    <row r="57" spans="1:19" ht="13.5" thickBot="1">
      <c r="A57" s="3"/>
      <c r="B57" s="3"/>
      <c r="C57" s="237" t="s">
        <v>100</v>
      </c>
      <c r="D57" s="200">
        <v>39016</v>
      </c>
      <c r="E57" s="102">
        <v>25</v>
      </c>
      <c r="F57" s="102"/>
      <c r="G57" s="46"/>
      <c r="H57" s="102">
        <v>8</v>
      </c>
      <c r="I57" s="102"/>
      <c r="J57" s="46"/>
      <c r="K57" s="102">
        <v>16</v>
      </c>
      <c r="L57" s="102"/>
      <c r="M57" s="46"/>
      <c r="N57" s="102">
        <v>77</v>
      </c>
      <c r="O57" s="102"/>
      <c r="P57" s="46"/>
      <c r="Q57" s="102">
        <v>45</v>
      </c>
      <c r="R57" s="102"/>
      <c r="S57" s="46"/>
    </row>
    <row r="58" spans="1:19" ht="22.5" thickBot="1">
      <c r="A58" s="224" t="s">
        <v>117</v>
      </c>
      <c r="B58" s="224" t="s">
        <v>118</v>
      </c>
      <c r="C58" s="238"/>
      <c r="D58" s="198" t="s">
        <v>97</v>
      </c>
      <c r="E58" s="105" t="s">
        <v>96</v>
      </c>
      <c r="F58" s="102" t="s">
        <v>41</v>
      </c>
      <c r="G58" s="68" t="s">
        <v>22</v>
      </c>
      <c r="H58" s="44" t="s">
        <v>48</v>
      </c>
      <c r="I58" s="102" t="s">
        <v>41</v>
      </c>
      <c r="J58" s="68" t="s">
        <v>22</v>
      </c>
      <c r="K58" s="190" t="s">
        <v>95</v>
      </c>
      <c r="L58" s="102" t="s">
        <v>41</v>
      </c>
      <c r="M58" s="68" t="s">
        <v>22</v>
      </c>
      <c r="N58" s="44" t="s">
        <v>49</v>
      </c>
      <c r="O58" s="102" t="s">
        <v>41</v>
      </c>
      <c r="P58" s="68" t="s">
        <v>22</v>
      </c>
      <c r="Q58" s="44" t="s">
        <v>50</v>
      </c>
      <c r="R58" s="102" t="s">
        <v>41</v>
      </c>
      <c r="S58" s="68" t="s">
        <v>22</v>
      </c>
    </row>
    <row r="59" spans="1:19" ht="14.25" thickBot="1" thickTop="1">
      <c r="A59" s="70"/>
      <c r="B59" s="194"/>
      <c r="C59" s="199" t="s">
        <v>90</v>
      </c>
      <c r="D59" s="199">
        <v>0</v>
      </c>
      <c r="E59" s="195">
        <v>0</v>
      </c>
      <c r="F59" s="107">
        <f>SUM(E59/16*100)</f>
        <v>0</v>
      </c>
      <c r="G59" s="68">
        <f>IF(F59&gt;81.99,"A*",IF(F59&gt;72.99,"A",IF(F59&gt;61.99,"B",IF(F59&gt;51.99,"C",IF(F59&gt;43.99,"D",IF(F59&gt;35.99,"E",IF(F59&gt;27.99,"F",IF(F59&gt;11.99,"G",))))))))</f>
        <v>0</v>
      </c>
      <c r="H59" s="44"/>
      <c r="I59" s="107">
        <f>SUM(H59/52*100)</f>
        <v>0</v>
      </c>
      <c r="J59" s="68">
        <f>IF(I59&gt;81.99,"A*",IF(I59&gt;72.99,"A",IF(I59&gt;61.99,"B",IF(I59&gt;51.99,"C",IF(I59&gt;43.99,"D",IF(I59&gt;35.99,"E",IF(I59&gt;27.99,"F",IF(I59&gt;11.99,"G",))))))))</f>
        <v>0</v>
      </c>
      <c r="K59" s="44">
        <v>0</v>
      </c>
      <c r="L59" s="107">
        <f>SUM(K59/16*100)</f>
        <v>0</v>
      </c>
      <c r="M59" s="68">
        <f>IF(L59&gt;81.99,"A*",IF(L59&gt;72.99,"A",IF(L59&gt;61.99,"B",IF(L59&gt;51.99,"C",IF(L59&gt;43.99,"D",IF(L59&gt;35.99,"E",IF(L59&gt;27.99,"F",IF(L59&gt;4.99,"G",))))))))</f>
        <v>0</v>
      </c>
      <c r="N59" s="44">
        <v>0</v>
      </c>
      <c r="O59" s="107">
        <f>SUM(N59/77*100)</f>
        <v>0</v>
      </c>
      <c r="P59" s="68">
        <f>IF(O59&gt;81.99,"A*",IF(O59&gt;72.99,"A",IF(O59&gt;61.99,"B",IF(O59&gt;51.99,"C",IF(O59&gt;43.99,"D",IF(O59&gt;35.99,"E",IF(O59&gt;27.99,"F",IF(O59&gt;11.99,"G",))))))))</f>
        <v>0</v>
      </c>
      <c r="Q59" s="44">
        <v>0</v>
      </c>
      <c r="R59" s="107">
        <f>SUM(Q59/45*100)</f>
        <v>0</v>
      </c>
      <c r="S59" s="68">
        <f>IF(R59&gt;81.99,"A*",IF(R59&gt;72.99,"A",IF(R59&gt;61.99,"B",IF(R59&gt;51.99,"C",IF(R59&gt;43.99,"D",IF(R59&gt;35.99,"E",IF(R59&gt;27.99,"F",IF(R59&gt;11.99,"G",))))))))</f>
        <v>0</v>
      </c>
    </row>
    <row r="60" spans="1:19" ht="14.25" thickBot="1" thickTop="1">
      <c r="A60" s="70"/>
      <c r="B60" s="194"/>
      <c r="C60" s="199" t="s">
        <v>56</v>
      </c>
      <c r="D60" s="199">
        <v>0</v>
      </c>
      <c r="E60" s="195">
        <v>0</v>
      </c>
      <c r="F60" s="107">
        <f aca="true" t="shared" si="26" ref="F60:F67">SUM(E60/16*100)</f>
        <v>0</v>
      </c>
      <c r="G60" s="68">
        <f aca="true" t="shared" si="27" ref="G60:G67">IF(F60&gt;81.99,"A*",IF(F60&gt;72.99,"A",IF(F60&gt;61.99,"B",IF(F60&gt;51.99,"C",IF(F60&gt;43.99,"D",IF(F60&gt;35.99,"E",IF(F60&gt;27.99,"F",IF(F60&gt;11.99,"G",))))))))</f>
        <v>0</v>
      </c>
      <c r="H60" s="44"/>
      <c r="I60" s="107">
        <f aca="true" t="shared" si="28" ref="I60:I67">SUM(H60/52*100)</f>
        <v>0</v>
      </c>
      <c r="J60" s="68">
        <f aca="true" t="shared" si="29" ref="J60:J67">IF(I60&gt;81.99,"A*",IF(I60&gt;72.99,"A",IF(I60&gt;61.99,"B",IF(I60&gt;51.99,"C",IF(I60&gt;43.99,"D",IF(I60&gt;35.99,"E",IF(I60&gt;27.99,"F",IF(I60&gt;11.99,"G",))))))))</f>
        <v>0</v>
      </c>
      <c r="K60" s="44">
        <v>0</v>
      </c>
      <c r="L60" s="107">
        <f aca="true" t="shared" si="30" ref="L60:L67">SUM(K60/16*100)</f>
        <v>0</v>
      </c>
      <c r="M60" s="68">
        <f aca="true" t="shared" si="31" ref="M60:M67">IF(L60&gt;81.99,"A*",IF(L60&gt;72.99,"A",IF(L60&gt;61.99,"B",IF(L60&gt;51.99,"C",IF(L60&gt;43.99,"D",IF(L60&gt;35.99,"E",IF(L60&gt;27.99,"F",IF(L60&gt;4.99,"G",))))))))</f>
        <v>0</v>
      </c>
      <c r="N60" s="44">
        <v>0</v>
      </c>
      <c r="O60" s="107">
        <f aca="true" t="shared" si="32" ref="O60:O67">SUM(N60/77*100)</f>
        <v>0</v>
      </c>
      <c r="P60" s="68">
        <f aca="true" t="shared" si="33" ref="P60:P67">IF(O60&gt;81.99,"A*",IF(O60&gt;72.99,"A",IF(O60&gt;61.99,"B",IF(O60&gt;51.99,"C",IF(O60&gt;43.99,"D",IF(O60&gt;35.99,"E",IF(O60&gt;27.99,"F",IF(O60&gt;11.99,"G",))))))))</f>
        <v>0</v>
      </c>
      <c r="Q60" s="44">
        <v>0</v>
      </c>
      <c r="R60" s="107">
        <f aca="true" t="shared" si="34" ref="R60:R67">SUM(Q60/45*100)</f>
        <v>0</v>
      </c>
      <c r="S60" s="68">
        <f aca="true" t="shared" si="35" ref="S60:S67">IF(R60&gt;81.99,"A*",IF(R60&gt;72.99,"A",IF(R60&gt;61.99,"B",IF(R60&gt;51.99,"C",IF(R60&gt;43.99,"D",IF(R60&gt;35.99,"E",IF(R60&gt;27.99,"F",IF(R60&gt;11.99,"G",))))))))</f>
        <v>0</v>
      </c>
    </row>
    <row r="61" spans="1:19" ht="14.25" thickBot="1" thickTop="1">
      <c r="A61" s="70"/>
      <c r="B61" s="194"/>
      <c r="C61" s="199" t="s">
        <v>92</v>
      </c>
      <c r="D61" s="199">
        <v>0</v>
      </c>
      <c r="E61" s="195">
        <v>0</v>
      </c>
      <c r="F61" s="107">
        <f t="shared" si="26"/>
        <v>0</v>
      </c>
      <c r="G61" s="68">
        <f t="shared" si="27"/>
        <v>0</v>
      </c>
      <c r="H61" s="44"/>
      <c r="I61" s="107">
        <f t="shared" si="28"/>
        <v>0</v>
      </c>
      <c r="J61" s="68">
        <f t="shared" si="29"/>
        <v>0</v>
      </c>
      <c r="K61" s="44">
        <v>0</v>
      </c>
      <c r="L61" s="107">
        <f t="shared" si="30"/>
        <v>0</v>
      </c>
      <c r="M61" s="68">
        <f t="shared" si="31"/>
        <v>0</v>
      </c>
      <c r="N61" s="44">
        <v>0</v>
      </c>
      <c r="O61" s="107">
        <f t="shared" si="32"/>
        <v>0</v>
      </c>
      <c r="P61" s="68">
        <f t="shared" si="33"/>
        <v>0</v>
      </c>
      <c r="Q61" s="44">
        <v>0</v>
      </c>
      <c r="R61" s="107">
        <f t="shared" si="34"/>
        <v>0</v>
      </c>
      <c r="S61" s="68">
        <f t="shared" si="35"/>
        <v>0</v>
      </c>
    </row>
    <row r="62" spans="1:19" ht="14.25" thickBot="1" thickTop="1">
      <c r="A62" s="70"/>
      <c r="B62" s="194"/>
      <c r="C62" s="199" t="s">
        <v>92</v>
      </c>
      <c r="D62" s="199">
        <v>0</v>
      </c>
      <c r="E62" s="195">
        <v>0</v>
      </c>
      <c r="F62" s="107">
        <f t="shared" si="26"/>
        <v>0</v>
      </c>
      <c r="G62" s="68">
        <f t="shared" si="27"/>
        <v>0</v>
      </c>
      <c r="H62" s="44"/>
      <c r="I62" s="107">
        <f t="shared" si="28"/>
        <v>0</v>
      </c>
      <c r="J62" s="68">
        <f t="shared" si="29"/>
        <v>0</v>
      </c>
      <c r="K62" s="44">
        <v>0</v>
      </c>
      <c r="L62" s="107">
        <f t="shared" si="30"/>
        <v>0</v>
      </c>
      <c r="M62" s="68">
        <f t="shared" si="31"/>
        <v>0</v>
      </c>
      <c r="N62" s="44">
        <v>0</v>
      </c>
      <c r="O62" s="107">
        <f t="shared" si="32"/>
        <v>0</v>
      </c>
      <c r="P62" s="68">
        <f t="shared" si="33"/>
        <v>0</v>
      </c>
      <c r="Q62" s="44">
        <v>0</v>
      </c>
      <c r="R62" s="107">
        <f t="shared" si="34"/>
        <v>0</v>
      </c>
      <c r="S62" s="68">
        <f t="shared" si="35"/>
        <v>0</v>
      </c>
    </row>
    <row r="63" spans="1:19" ht="14.25" thickBot="1" thickTop="1">
      <c r="A63" s="71"/>
      <c r="B63" s="194"/>
      <c r="C63" s="199" t="s">
        <v>90</v>
      </c>
      <c r="D63" s="199">
        <v>0</v>
      </c>
      <c r="E63" s="195">
        <v>0</v>
      </c>
      <c r="F63" s="107">
        <f t="shared" si="26"/>
        <v>0</v>
      </c>
      <c r="G63" s="68">
        <f t="shared" si="27"/>
        <v>0</v>
      </c>
      <c r="H63" s="44"/>
      <c r="I63" s="107">
        <f t="shared" si="28"/>
        <v>0</v>
      </c>
      <c r="J63" s="68">
        <f t="shared" si="29"/>
        <v>0</v>
      </c>
      <c r="K63" s="44">
        <v>0</v>
      </c>
      <c r="L63" s="107">
        <f t="shared" si="30"/>
        <v>0</v>
      </c>
      <c r="M63" s="68">
        <f t="shared" si="31"/>
        <v>0</v>
      </c>
      <c r="N63" s="44">
        <v>0</v>
      </c>
      <c r="O63" s="107">
        <f t="shared" si="32"/>
        <v>0</v>
      </c>
      <c r="P63" s="68">
        <f t="shared" si="33"/>
        <v>0</v>
      </c>
      <c r="Q63" s="44">
        <v>0</v>
      </c>
      <c r="R63" s="107">
        <f t="shared" si="34"/>
        <v>0</v>
      </c>
      <c r="S63" s="68">
        <f t="shared" si="35"/>
        <v>0</v>
      </c>
    </row>
    <row r="64" spans="1:19" ht="14.25" thickBot="1" thickTop="1">
      <c r="A64" s="82"/>
      <c r="B64" s="194"/>
      <c r="C64" s="199" t="s">
        <v>99</v>
      </c>
      <c r="D64" s="199">
        <v>0</v>
      </c>
      <c r="E64" s="195">
        <v>0</v>
      </c>
      <c r="F64" s="107">
        <f t="shared" si="26"/>
        <v>0</v>
      </c>
      <c r="G64" s="68">
        <f t="shared" si="27"/>
        <v>0</v>
      </c>
      <c r="H64" s="44"/>
      <c r="I64" s="107">
        <f t="shared" si="28"/>
        <v>0</v>
      </c>
      <c r="J64" s="68">
        <f t="shared" si="29"/>
        <v>0</v>
      </c>
      <c r="K64" s="44">
        <v>0</v>
      </c>
      <c r="L64" s="107">
        <f t="shared" si="30"/>
        <v>0</v>
      </c>
      <c r="M64" s="68">
        <f t="shared" si="31"/>
        <v>0</v>
      </c>
      <c r="N64" s="44">
        <v>0</v>
      </c>
      <c r="O64" s="107">
        <f t="shared" si="32"/>
        <v>0</v>
      </c>
      <c r="P64" s="68">
        <f t="shared" si="33"/>
        <v>0</v>
      </c>
      <c r="Q64" s="44">
        <v>0</v>
      </c>
      <c r="R64" s="107">
        <f t="shared" si="34"/>
        <v>0</v>
      </c>
      <c r="S64" s="68">
        <f t="shared" si="35"/>
        <v>0</v>
      </c>
    </row>
    <row r="65" spans="1:19" ht="14.25" thickBot="1" thickTop="1">
      <c r="A65" s="71"/>
      <c r="B65" s="194"/>
      <c r="C65" s="199" t="s">
        <v>92</v>
      </c>
      <c r="D65" s="199">
        <v>0</v>
      </c>
      <c r="E65" s="195">
        <v>0</v>
      </c>
      <c r="F65" s="107">
        <f t="shared" si="26"/>
        <v>0</v>
      </c>
      <c r="G65" s="68">
        <f t="shared" si="27"/>
        <v>0</v>
      </c>
      <c r="H65" s="44"/>
      <c r="I65" s="107">
        <f t="shared" si="28"/>
        <v>0</v>
      </c>
      <c r="J65" s="68">
        <f t="shared" si="29"/>
        <v>0</v>
      </c>
      <c r="K65" s="44">
        <v>0</v>
      </c>
      <c r="L65" s="107">
        <f t="shared" si="30"/>
        <v>0</v>
      </c>
      <c r="M65" s="68">
        <f t="shared" si="31"/>
        <v>0</v>
      </c>
      <c r="N65" s="44">
        <v>0</v>
      </c>
      <c r="O65" s="107">
        <f t="shared" si="32"/>
        <v>0</v>
      </c>
      <c r="P65" s="68">
        <f t="shared" si="33"/>
        <v>0</v>
      </c>
      <c r="Q65" s="44">
        <v>0</v>
      </c>
      <c r="R65" s="107">
        <f t="shared" si="34"/>
        <v>0</v>
      </c>
      <c r="S65" s="68">
        <f t="shared" si="35"/>
        <v>0</v>
      </c>
    </row>
    <row r="66" spans="1:19" ht="14.25" thickBot="1" thickTop="1">
      <c r="A66" s="70"/>
      <c r="B66" s="194"/>
      <c r="C66" s="199" t="s">
        <v>92</v>
      </c>
      <c r="D66" s="199">
        <v>0</v>
      </c>
      <c r="E66" s="196">
        <v>0</v>
      </c>
      <c r="F66" s="107">
        <f t="shared" si="26"/>
        <v>0</v>
      </c>
      <c r="G66" s="68">
        <f t="shared" si="27"/>
        <v>0</v>
      </c>
      <c r="H66" s="109"/>
      <c r="I66" s="107">
        <f t="shared" si="28"/>
        <v>0</v>
      </c>
      <c r="J66" s="68">
        <f t="shared" si="29"/>
        <v>0</v>
      </c>
      <c r="K66" s="109">
        <v>0</v>
      </c>
      <c r="L66" s="107">
        <f t="shared" si="30"/>
        <v>0</v>
      </c>
      <c r="M66" s="68">
        <f t="shared" si="31"/>
        <v>0</v>
      </c>
      <c r="N66" s="109">
        <v>0</v>
      </c>
      <c r="O66" s="110">
        <f t="shared" si="32"/>
        <v>0</v>
      </c>
      <c r="P66" s="68">
        <f t="shared" si="33"/>
        <v>0</v>
      </c>
      <c r="Q66" s="109">
        <v>0</v>
      </c>
      <c r="R66" s="110">
        <f t="shared" si="34"/>
        <v>0</v>
      </c>
      <c r="S66" s="68">
        <f t="shared" si="35"/>
        <v>0</v>
      </c>
    </row>
    <row r="67" spans="1:19" ht="14.25" thickBot="1" thickTop="1">
      <c r="A67" s="70"/>
      <c r="B67" s="194"/>
      <c r="C67" s="199" t="s">
        <v>99</v>
      </c>
      <c r="D67" s="199">
        <v>0</v>
      </c>
      <c r="E67" s="195">
        <v>0</v>
      </c>
      <c r="F67" s="107">
        <f t="shared" si="26"/>
        <v>0</v>
      </c>
      <c r="G67" s="68">
        <f t="shared" si="27"/>
        <v>0</v>
      </c>
      <c r="H67" s="44"/>
      <c r="I67" s="107">
        <f t="shared" si="28"/>
        <v>0</v>
      </c>
      <c r="J67" s="68">
        <f t="shared" si="29"/>
        <v>0</v>
      </c>
      <c r="K67" s="44">
        <v>0</v>
      </c>
      <c r="L67" s="107">
        <f t="shared" si="30"/>
        <v>0</v>
      </c>
      <c r="M67" s="68">
        <f t="shared" si="31"/>
        <v>0</v>
      </c>
      <c r="N67" s="44">
        <v>0</v>
      </c>
      <c r="O67" s="107">
        <f t="shared" si="32"/>
        <v>0</v>
      </c>
      <c r="P67" s="68">
        <f t="shared" si="33"/>
        <v>0</v>
      </c>
      <c r="Q67" s="44">
        <v>0</v>
      </c>
      <c r="R67" s="107">
        <f t="shared" si="34"/>
        <v>0</v>
      </c>
      <c r="S67" s="68">
        <f t="shared" si="35"/>
        <v>0</v>
      </c>
    </row>
    <row r="68" spans="1:19" ht="13.5" thickTop="1">
      <c r="A68" s="3"/>
      <c r="B68" s="3"/>
      <c r="C68" s="3"/>
      <c r="D68" s="3"/>
      <c r="E68" s="113"/>
      <c r="F68" s="114"/>
      <c r="G68" s="98"/>
      <c r="H68" s="113"/>
      <c r="I68" s="114"/>
      <c r="J68" s="98"/>
      <c r="K68" s="113"/>
      <c r="L68" s="114"/>
      <c r="M68" s="98"/>
      <c r="N68" s="113"/>
      <c r="O68" s="114"/>
      <c r="P68" s="98"/>
      <c r="Q68" s="113"/>
      <c r="R68" s="114"/>
      <c r="S68" s="98"/>
    </row>
    <row r="69" spans="1:19" ht="12.75">
      <c r="A69" s="3"/>
      <c r="B69" s="3"/>
      <c r="C69" s="3"/>
      <c r="D69" s="3"/>
      <c r="E69" s="113"/>
      <c r="F69" s="114"/>
      <c r="G69" s="98"/>
      <c r="H69" s="113"/>
      <c r="I69" s="114"/>
      <c r="J69" s="98"/>
      <c r="K69" s="113"/>
      <c r="L69" s="114"/>
      <c r="M69" s="98"/>
      <c r="N69" s="113"/>
      <c r="O69" s="114"/>
      <c r="P69" s="98"/>
      <c r="Q69" s="113"/>
      <c r="R69" s="114"/>
      <c r="S69" s="98"/>
    </row>
    <row r="70" spans="1:19" ht="13.5" thickBot="1">
      <c r="A70" s="3"/>
      <c r="B70" s="3"/>
      <c r="C70" s="3"/>
      <c r="D70" s="3"/>
      <c r="E70" s="113"/>
      <c r="F70" s="114"/>
      <c r="G70" s="98"/>
      <c r="H70" s="113"/>
      <c r="I70" s="114"/>
      <c r="J70" s="98"/>
      <c r="K70" s="113"/>
      <c r="L70" s="114"/>
      <c r="M70" s="98"/>
      <c r="N70" s="113"/>
      <c r="O70" s="114"/>
      <c r="P70" s="98"/>
      <c r="Q70" s="113"/>
      <c r="R70" s="114"/>
      <c r="S70" s="98"/>
    </row>
    <row r="71" spans="1:19" ht="13.5" thickBot="1">
      <c r="A71" s="3"/>
      <c r="B71" s="3"/>
      <c r="C71" s="3"/>
      <c r="D71" s="3"/>
      <c r="E71" s="235" t="s">
        <v>52</v>
      </c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63"/>
    </row>
    <row r="72" spans="1:19" ht="12.75">
      <c r="A72" s="3"/>
      <c r="B72" s="3"/>
      <c r="C72" s="3"/>
      <c r="D72" s="3"/>
      <c r="E72" s="94"/>
      <c r="F72" s="94"/>
      <c r="G72" s="95"/>
      <c r="H72" s="94"/>
      <c r="I72" s="94"/>
      <c r="J72" s="95"/>
      <c r="K72" s="94"/>
      <c r="L72" s="94"/>
      <c r="M72" s="95"/>
      <c r="N72" s="94"/>
      <c r="O72" s="94"/>
      <c r="P72" s="95"/>
      <c r="Q72" s="94"/>
      <c r="R72" s="94"/>
      <c r="S72" s="95"/>
    </row>
    <row r="73" spans="1:19" ht="13.5" thickBot="1">
      <c r="A73" s="3"/>
      <c r="B73" s="3"/>
      <c r="C73" s="3"/>
      <c r="D73" s="3"/>
      <c r="E73" s="99"/>
      <c r="F73" s="99"/>
      <c r="G73" s="100"/>
      <c r="H73" s="99"/>
      <c r="I73" s="99"/>
      <c r="J73" s="100"/>
      <c r="K73" s="99"/>
      <c r="L73" s="99"/>
      <c r="M73" s="100"/>
      <c r="N73" s="99"/>
      <c r="O73" s="99"/>
      <c r="P73" s="100"/>
      <c r="Q73" s="99"/>
      <c r="R73" s="99"/>
      <c r="S73" s="100"/>
    </row>
    <row r="74" spans="1:19" ht="13.5" thickBot="1">
      <c r="A74" s="3"/>
      <c r="B74" s="3"/>
      <c r="C74" s="3"/>
      <c r="D74" s="3"/>
      <c r="E74" s="102">
        <v>0</v>
      </c>
      <c r="F74" s="102"/>
      <c r="G74" s="46"/>
      <c r="H74" s="102">
        <v>0</v>
      </c>
      <c r="I74" s="102"/>
      <c r="J74" s="46"/>
      <c r="K74" s="102">
        <v>0</v>
      </c>
      <c r="L74" s="102"/>
      <c r="M74" s="46"/>
      <c r="N74" s="102">
        <v>0</v>
      </c>
      <c r="O74" s="102"/>
      <c r="P74" s="46"/>
      <c r="Q74" s="102">
        <v>0</v>
      </c>
      <c r="R74" s="102"/>
      <c r="S74" s="46"/>
    </row>
    <row r="75" spans="1:19" ht="13.5" thickBot="1">
      <c r="A75" s="224" t="s">
        <v>117</v>
      </c>
      <c r="B75" s="224" t="s">
        <v>118</v>
      </c>
      <c r="C75" s="3"/>
      <c r="D75" s="3"/>
      <c r="E75" s="44" t="s">
        <v>53</v>
      </c>
      <c r="F75" s="102" t="s">
        <v>41</v>
      </c>
      <c r="G75" s="68" t="s">
        <v>22</v>
      </c>
      <c r="H75" s="44" t="s">
        <v>54</v>
      </c>
      <c r="I75" s="102" t="s">
        <v>41</v>
      </c>
      <c r="J75" s="68" t="s">
        <v>22</v>
      </c>
      <c r="K75" s="44" t="s">
        <v>55</v>
      </c>
      <c r="L75" s="102" t="s">
        <v>41</v>
      </c>
      <c r="M75" s="68" t="s">
        <v>22</v>
      </c>
      <c r="N75" s="44" t="s">
        <v>49</v>
      </c>
      <c r="O75" s="102" t="s">
        <v>41</v>
      </c>
      <c r="P75" s="68" t="s">
        <v>22</v>
      </c>
      <c r="Q75" s="44" t="s">
        <v>50</v>
      </c>
      <c r="R75" s="102" t="s">
        <v>41</v>
      </c>
      <c r="S75" s="68" t="s">
        <v>22</v>
      </c>
    </row>
    <row r="76" spans="1:19" ht="14.25" thickBot="1" thickTop="1">
      <c r="A76" s="70"/>
      <c r="B76" s="194"/>
      <c r="C76" s="197"/>
      <c r="D76" s="197"/>
      <c r="E76" s="195">
        <v>0</v>
      </c>
      <c r="F76" s="107">
        <f aca="true" t="shared" si="36" ref="F76:F81">SUM(E76/22*100)</f>
        <v>0</v>
      </c>
      <c r="G76" s="68">
        <f>IF(F76&gt;81.99,"A*",IF(F76&gt;72.99,"A",IF(F76&gt;61.99,"B",IF(F76&gt;51.99,"C",IF(F76&gt;43.99,"D",IF(F76&gt;35.99,"E",IF(F76&gt;27.99,"F",IF(F76&gt;11.99,"G",))))))))</f>
        <v>0</v>
      </c>
      <c r="H76" s="44"/>
      <c r="I76" s="107">
        <f aca="true" t="shared" si="37" ref="I76:I81">SUM(H76/8*100)</f>
        <v>0</v>
      </c>
      <c r="J76" s="68">
        <f>IF(I76&gt;81.99,"A*",IF(I76&gt;72.99,"A",IF(I76&gt;61.99,"B",IF(I76&gt;51.99,"C",IF(I76&gt;43.99,"D",IF(I76&gt;35.99,"E",IF(I76&gt;27.99,"F",IF(I76&gt;11.99,"G",))))))))</f>
        <v>0</v>
      </c>
      <c r="K76" s="44">
        <v>0</v>
      </c>
      <c r="L76" s="107">
        <f>SUM(K76/18*100)</f>
        <v>0</v>
      </c>
      <c r="M76" s="68">
        <f>IF(L76&gt;81.99,"A*",IF(L76&gt;72.99,"A",IF(L76&gt;61.99,"B",IF(L76&gt;51.99,"C",IF(L76&gt;43.99,"D",IF(L76&gt;35.99,"E",IF(L76&gt;27.99,"F",IF(L76&gt;11.99,"G",))))))))</f>
        <v>0</v>
      </c>
      <c r="N76" s="44">
        <v>0</v>
      </c>
      <c r="O76" s="107">
        <f>SUM(N76/43*100)</f>
        <v>0</v>
      </c>
      <c r="P76" s="68">
        <f>IF(O76&gt;81.99,"A*",IF(O76&gt;72.99,"A",IF(O76&gt;61.99,"B",IF(O76&gt;51.99,"C",IF(O76&gt;43.99,"D",IF(O76&gt;35.99,"E",IF(O76&gt;27.99,"F",IF(O76&gt;11.99,"G",))))))))</f>
        <v>0</v>
      </c>
      <c r="Q76" s="44">
        <v>0</v>
      </c>
      <c r="R76" s="107">
        <f>SUM(Q76/45*100)</f>
        <v>0</v>
      </c>
      <c r="S76" s="68">
        <f>IF(R76&gt;81.99,"A*",IF(R76&gt;72.99,"A",IF(R76&gt;61.99,"B",IF(R76&gt;51.99,"C",IF(R76&gt;43.99,"D",IF(R76&gt;35.99,"E",IF(R76&gt;27.99,"F",IF(R76&gt;11.99,"G",))))))))</f>
        <v>0</v>
      </c>
    </row>
    <row r="77" spans="1:19" ht="14.25" thickBot="1" thickTop="1">
      <c r="A77" s="70"/>
      <c r="B77" s="194"/>
      <c r="C77" s="197"/>
      <c r="D77" s="197"/>
      <c r="E77" s="195">
        <v>0</v>
      </c>
      <c r="F77" s="107">
        <f t="shared" si="36"/>
        <v>0</v>
      </c>
      <c r="G77" s="68">
        <f aca="true" t="shared" si="38" ref="G77:G84">IF(F77&gt;81.99,"A*",IF(F77&gt;72.99,"A",IF(F77&gt;61.99,"B",IF(F77&gt;51.99,"C",IF(F77&gt;43.99,"D",IF(F77&gt;35.99,"E",IF(F77&gt;27.99,"F",IF(F77&gt;11.99,"G",))))))))</f>
        <v>0</v>
      </c>
      <c r="H77" s="44"/>
      <c r="I77" s="107">
        <f t="shared" si="37"/>
        <v>0</v>
      </c>
      <c r="J77" s="68">
        <f aca="true" t="shared" si="39" ref="J77:J84">IF(I77&gt;81.99,"A*",IF(I77&gt;72.99,"A",IF(I77&gt;61.99,"B",IF(I77&gt;51.99,"C",IF(I77&gt;43.99,"D",IF(I77&gt;35.99,"E",IF(I77&gt;27.99,"F",IF(I77&gt;11.99,"G",))))))))</f>
        <v>0</v>
      </c>
      <c r="K77" s="44">
        <v>0</v>
      </c>
      <c r="L77" s="107">
        <f aca="true" t="shared" si="40" ref="L77:L84">SUM(K77/18*100)</f>
        <v>0</v>
      </c>
      <c r="M77" s="68">
        <f aca="true" t="shared" si="41" ref="M77:M84">IF(L77&gt;81.99,"A*",IF(L77&gt;72.99,"A",IF(L77&gt;61.99,"B",IF(L77&gt;51.99,"C",IF(L77&gt;43.99,"D",IF(L77&gt;35.99,"E",IF(L77&gt;27.99,"F",IF(L77&gt;11.99,"G",))))))))</f>
        <v>0</v>
      </c>
      <c r="N77" s="44">
        <v>0</v>
      </c>
      <c r="O77" s="107">
        <f aca="true" t="shared" si="42" ref="O77:O84">SUM(N77/43*100)</f>
        <v>0</v>
      </c>
      <c r="P77" s="68">
        <f aca="true" t="shared" si="43" ref="P77:P84">IF(O77&gt;81.99,"A*",IF(O77&gt;72.99,"A",IF(O77&gt;61.99,"B",IF(O77&gt;51.99,"C",IF(O77&gt;43.99,"D",IF(O77&gt;35.99,"E",IF(O77&gt;27.99,"F",IF(O77&gt;11.99,"G",))))))))</f>
        <v>0</v>
      </c>
      <c r="Q77" s="44">
        <v>0</v>
      </c>
      <c r="R77" s="107">
        <f aca="true" t="shared" si="44" ref="R77:R84">SUM(Q77/45*100)</f>
        <v>0</v>
      </c>
      <c r="S77" s="68">
        <f aca="true" t="shared" si="45" ref="S77:S84">IF(R77&gt;81.99,"A*",IF(R77&gt;72.99,"A",IF(R77&gt;61.99,"B",IF(R77&gt;51.99,"C",IF(R77&gt;43.99,"D",IF(R77&gt;35.99,"E",IF(R77&gt;27.99,"F",IF(R77&gt;11.99,"G",))))))))</f>
        <v>0</v>
      </c>
    </row>
    <row r="78" spans="1:19" ht="14.25" thickBot="1" thickTop="1">
      <c r="A78" s="70"/>
      <c r="B78" s="194"/>
      <c r="C78" s="197"/>
      <c r="D78" s="197"/>
      <c r="E78" s="195">
        <v>0</v>
      </c>
      <c r="F78" s="107">
        <f t="shared" si="36"/>
        <v>0</v>
      </c>
      <c r="G78" s="68">
        <f t="shared" si="38"/>
        <v>0</v>
      </c>
      <c r="H78" s="44"/>
      <c r="I78" s="107">
        <f t="shared" si="37"/>
        <v>0</v>
      </c>
      <c r="J78" s="68">
        <f t="shared" si="39"/>
        <v>0</v>
      </c>
      <c r="K78" s="44">
        <v>0</v>
      </c>
      <c r="L78" s="107">
        <f t="shared" si="40"/>
        <v>0</v>
      </c>
      <c r="M78" s="68">
        <f t="shared" si="41"/>
        <v>0</v>
      </c>
      <c r="N78" s="44">
        <v>0</v>
      </c>
      <c r="O78" s="107">
        <f t="shared" si="42"/>
        <v>0</v>
      </c>
      <c r="P78" s="68">
        <f t="shared" si="43"/>
        <v>0</v>
      </c>
      <c r="Q78" s="44">
        <v>0</v>
      </c>
      <c r="R78" s="107">
        <f t="shared" si="44"/>
        <v>0</v>
      </c>
      <c r="S78" s="68">
        <f t="shared" si="45"/>
        <v>0</v>
      </c>
    </row>
    <row r="79" spans="1:19" ht="14.25" thickBot="1" thickTop="1">
      <c r="A79" s="70"/>
      <c r="B79" s="194"/>
      <c r="C79" s="197"/>
      <c r="D79" s="197"/>
      <c r="E79" s="195">
        <v>0</v>
      </c>
      <c r="F79" s="107">
        <f t="shared" si="36"/>
        <v>0</v>
      </c>
      <c r="G79" s="68">
        <f t="shared" si="38"/>
        <v>0</v>
      </c>
      <c r="H79" s="44"/>
      <c r="I79" s="107">
        <f t="shared" si="37"/>
        <v>0</v>
      </c>
      <c r="J79" s="68">
        <f t="shared" si="39"/>
        <v>0</v>
      </c>
      <c r="K79" s="44">
        <v>0</v>
      </c>
      <c r="L79" s="107">
        <f t="shared" si="40"/>
        <v>0</v>
      </c>
      <c r="M79" s="68">
        <f t="shared" si="41"/>
        <v>0</v>
      </c>
      <c r="N79" s="44">
        <v>0</v>
      </c>
      <c r="O79" s="107">
        <f t="shared" si="42"/>
        <v>0</v>
      </c>
      <c r="P79" s="68">
        <f t="shared" si="43"/>
        <v>0</v>
      </c>
      <c r="Q79" s="44">
        <v>0</v>
      </c>
      <c r="R79" s="107">
        <f t="shared" si="44"/>
        <v>0</v>
      </c>
      <c r="S79" s="68">
        <f t="shared" si="45"/>
        <v>0</v>
      </c>
    </row>
    <row r="80" spans="1:19" ht="14.25" thickBot="1" thickTop="1">
      <c r="A80" s="71"/>
      <c r="B80" s="194"/>
      <c r="C80" s="197"/>
      <c r="D80" s="197"/>
      <c r="E80" s="195">
        <v>0</v>
      </c>
      <c r="F80" s="107">
        <f t="shared" si="36"/>
        <v>0</v>
      </c>
      <c r="G80" s="68">
        <f t="shared" si="38"/>
        <v>0</v>
      </c>
      <c r="H80" s="44"/>
      <c r="I80" s="107">
        <f t="shared" si="37"/>
        <v>0</v>
      </c>
      <c r="J80" s="68">
        <f t="shared" si="39"/>
        <v>0</v>
      </c>
      <c r="K80" s="44">
        <v>0</v>
      </c>
      <c r="L80" s="107">
        <f t="shared" si="40"/>
        <v>0</v>
      </c>
      <c r="M80" s="68">
        <f t="shared" si="41"/>
        <v>0</v>
      </c>
      <c r="N80" s="44">
        <v>0</v>
      </c>
      <c r="O80" s="107">
        <f t="shared" si="42"/>
        <v>0</v>
      </c>
      <c r="P80" s="68">
        <f t="shared" si="43"/>
        <v>0</v>
      </c>
      <c r="Q80" s="44">
        <v>0</v>
      </c>
      <c r="R80" s="107">
        <f t="shared" si="44"/>
        <v>0</v>
      </c>
      <c r="S80" s="68">
        <f t="shared" si="45"/>
        <v>0</v>
      </c>
    </row>
    <row r="81" spans="1:19" ht="14.25" thickBot="1" thickTop="1">
      <c r="A81" s="82"/>
      <c r="B81" s="194"/>
      <c r="C81" s="197"/>
      <c r="D81" s="197"/>
      <c r="E81" s="195">
        <v>0</v>
      </c>
      <c r="F81" s="107">
        <f t="shared" si="36"/>
        <v>0</v>
      </c>
      <c r="G81" s="68">
        <f t="shared" si="38"/>
        <v>0</v>
      </c>
      <c r="H81" s="44"/>
      <c r="I81" s="107">
        <f t="shared" si="37"/>
        <v>0</v>
      </c>
      <c r="J81" s="68">
        <f t="shared" si="39"/>
        <v>0</v>
      </c>
      <c r="K81" s="44">
        <v>0</v>
      </c>
      <c r="L81" s="107">
        <f t="shared" si="40"/>
        <v>0</v>
      </c>
      <c r="M81" s="68">
        <f t="shared" si="41"/>
        <v>0</v>
      </c>
      <c r="N81" s="44">
        <v>0</v>
      </c>
      <c r="O81" s="107">
        <f t="shared" si="42"/>
        <v>0</v>
      </c>
      <c r="P81" s="68">
        <f t="shared" si="43"/>
        <v>0</v>
      </c>
      <c r="Q81" s="44">
        <v>0</v>
      </c>
      <c r="R81" s="107">
        <f t="shared" si="44"/>
        <v>0</v>
      </c>
      <c r="S81" s="68">
        <f t="shared" si="45"/>
        <v>0</v>
      </c>
    </row>
    <row r="82" spans="1:19" ht="14.25" thickBot="1" thickTop="1">
      <c r="A82" s="71"/>
      <c r="B82" s="194"/>
      <c r="C82" s="197"/>
      <c r="D82" s="197"/>
      <c r="E82" s="195">
        <v>0</v>
      </c>
      <c r="F82" s="107">
        <f>SUM(E82/25*100)</f>
        <v>0</v>
      </c>
      <c r="G82" s="68">
        <f t="shared" si="38"/>
        <v>0</v>
      </c>
      <c r="H82" s="44"/>
      <c r="I82" s="107">
        <f>SUM(H82/52*100)</f>
        <v>0</v>
      </c>
      <c r="J82" s="68">
        <f t="shared" si="39"/>
        <v>0</v>
      </c>
      <c r="K82" s="44">
        <v>0</v>
      </c>
      <c r="L82" s="107">
        <f t="shared" si="40"/>
        <v>0</v>
      </c>
      <c r="M82" s="68">
        <f t="shared" si="41"/>
        <v>0</v>
      </c>
      <c r="N82" s="44">
        <v>0</v>
      </c>
      <c r="O82" s="107">
        <f t="shared" si="42"/>
        <v>0</v>
      </c>
      <c r="P82" s="68">
        <f t="shared" si="43"/>
        <v>0</v>
      </c>
      <c r="Q82" s="44">
        <v>0</v>
      </c>
      <c r="R82" s="107">
        <f t="shared" si="44"/>
        <v>0</v>
      </c>
      <c r="S82" s="68">
        <f t="shared" si="45"/>
        <v>0</v>
      </c>
    </row>
    <row r="83" spans="1:19" ht="14.25" thickBot="1" thickTop="1">
      <c r="A83" s="70"/>
      <c r="B83" s="194"/>
      <c r="C83" s="197"/>
      <c r="D83" s="197"/>
      <c r="E83" s="196">
        <v>0</v>
      </c>
      <c r="F83" s="110">
        <f>SUM(E83/25*100)</f>
        <v>0</v>
      </c>
      <c r="G83" s="68">
        <f t="shared" si="38"/>
        <v>0</v>
      </c>
      <c r="H83" s="109"/>
      <c r="I83" s="107">
        <f>SUM(H83/52*100)</f>
        <v>0</v>
      </c>
      <c r="J83" s="68">
        <f t="shared" si="39"/>
        <v>0</v>
      </c>
      <c r="K83" s="109">
        <v>0</v>
      </c>
      <c r="L83" s="107">
        <f t="shared" si="40"/>
        <v>0</v>
      </c>
      <c r="M83" s="68">
        <f t="shared" si="41"/>
        <v>0</v>
      </c>
      <c r="N83" s="109">
        <v>0</v>
      </c>
      <c r="O83" s="107">
        <f t="shared" si="42"/>
        <v>0</v>
      </c>
      <c r="P83" s="68">
        <f t="shared" si="43"/>
        <v>0</v>
      </c>
      <c r="Q83" s="109">
        <v>0</v>
      </c>
      <c r="R83" s="110">
        <f t="shared" si="44"/>
        <v>0</v>
      </c>
      <c r="S83" s="68">
        <f t="shared" si="45"/>
        <v>0</v>
      </c>
    </row>
    <row r="84" spans="1:19" ht="14.25" thickBot="1" thickTop="1">
      <c r="A84" s="70"/>
      <c r="B84" s="194"/>
      <c r="C84" s="197"/>
      <c r="D84" s="197"/>
      <c r="E84" s="195">
        <v>0</v>
      </c>
      <c r="F84" s="107">
        <f>SUM(E84/25*100)</f>
        <v>0</v>
      </c>
      <c r="G84" s="68">
        <f t="shared" si="38"/>
        <v>0</v>
      </c>
      <c r="H84" s="44"/>
      <c r="I84" s="107">
        <f>SUM(H84/52*100)</f>
        <v>0</v>
      </c>
      <c r="J84" s="68">
        <f t="shared" si="39"/>
        <v>0</v>
      </c>
      <c r="K84" s="44">
        <v>0</v>
      </c>
      <c r="L84" s="107">
        <f t="shared" si="40"/>
        <v>0</v>
      </c>
      <c r="M84" s="68">
        <f t="shared" si="41"/>
        <v>0</v>
      </c>
      <c r="N84" s="44">
        <v>0</v>
      </c>
      <c r="O84" s="107">
        <f t="shared" si="42"/>
        <v>0</v>
      </c>
      <c r="P84" s="68">
        <f t="shared" si="43"/>
        <v>0</v>
      </c>
      <c r="Q84" s="44">
        <v>0</v>
      </c>
      <c r="R84" s="107">
        <f t="shared" si="44"/>
        <v>0</v>
      </c>
      <c r="S84" s="68">
        <f t="shared" si="45"/>
        <v>0</v>
      </c>
    </row>
    <row r="85" ht="13.5" thickTop="1">
      <c r="J85" s="225"/>
    </row>
    <row r="89" spans="1:4" ht="12.75">
      <c r="A89" s="213">
        <v>1</v>
      </c>
      <c r="B89" s="213">
        <v>0</v>
      </c>
      <c r="C89" s="213">
        <v>2</v>
      </c>
      <c r="D89" s="213"/>
    </row>
    <row r="90" spans="1:4" ht="12.75">
      <c r="A90" s="214" t="s">
        <v>43</v>
      </c>
      <c r="B90" s="214" t="s">
        <v>56</v>
      </c>
      <c r="C90" s="214" t="s">
        <v>57</v>
      </c>
      <c r="D90" s="214"/>
    </row>
    <row r="91" spans="1:4" ht="12.75">
      <c r="A91" s="213">
        <v>1</v>
      </c>
      <c r="B91" s="213">
        <v>1</v>
      </c>
      <c r="C91" s="213">
        <v>1</v>
      </c>
      <c r="D91" s="213"/>
    </row>
    <row r="92" spans="1:4" ht="12.75">
      <c r="A92" s="213">
        <v>2</v>
      </c>
      <c r="B92" s="213">
        <v>1.5</v>
      </c>
      <c r="C92" s="213">
        <v>2.5</v>
      </c>
      <c r="D92" s="213"/>
    </row>
    <row r="93" spans="1:4" ht="12.75">
      <c r="A93" s="213">
        <v>3</v>
      </c>
      <c r="B93" s="213">
        <v>2.5</v>
      </c>
      <c r="C93" s="213">
        <v>3.5</v>
      </c>
      <c r="D93" s="213"/>
    </row>
    <row r="94" spans="1:4" ht="12.75">
      <c r="A94" s="213">
        <v>4</v>
      </c>
      <c r="B94" s="213">
        <v>3.5</v>
      </c>
      <c r="C94" s="213">
        <v>4.5</v>
      </c>
      <c r="D94" s="213"/>
    </row>
    <row r="95" spans="1:4" ht="12.75">
      <c r="A95" s="213">
        <v>5</v>
      </c>
      <c r="B95" s="213">
        <v>4</v>
      </c>
      <c r="C95" s="213">
        <v>6</v>
      </c>
      <c r="D95" s="213"/>
    </row>
    <row r="96" spans="1:4" ht="12.75">
      <c r="A96" s="213">
        <v>6</v>
      </c>
      <c r="B96" s="213">
        <v>5</v>
      </c>
      <c r="C96" s="213">
        <v>7</v>
      </c>
      <c r="D96" s="213"/>
    </row>
    <row r="97" spans="1:4" ht="12.75">
      <c r="A97" s="213">
        <v>7</v>
      </c>
      <c r="B97" s="213">
        <v>6</v>
      </c>
      <c r="C97" s="213">
        <v>8</v>
      </c>
      <c r="D97" s="213"/>
    </row>
    <row r="98" spans="1:4" ht="12.75">
      <c r="A98" s="213">
        <v>8</v>
      </c>
      <c r="B98" s="213">
        <v>6.5</v>
      </c>
      <c r="C98" s="213">
        <v>9.5</v>
      </c>
      <c r="D98" s="213"/>
    </row>
    <row r="99" spans="1:4" ht="12.75">
      <c r="A99" s="213">
        <v>9</v>
      </c>
      <c r="B99" s="213">
        <v>7.5</v>
      </c>
      <c r="C99" s="213">
        <v>10.5</v>
      </c>
      <c r="D99" s="213"/>
    </row>
    <row r="100" spans="1:4" ht="12.75">
      <c r="A100" s="213">
        <v>10</v>
      </c>
      <c r="B100" s="213">
        <v>8.5</v>
      </c>
      <c r="C100" s="213">
        <v>11.5</v>
      </c>
      <c r="D100" s="213"/>
    </row>
    <row r="101" spans="1:4" ht="12.75">
      <c r="A101" s="213">
        <v>11</v>
      </c>
      <c r="B101" s="213">
        <v>9</v>
      </c>
      <c r="C101" s="213">
        <v>13</v>
      </c>
      <c r="D101" s="213"/>
    </row>
    <row r="102" spans="1:4" ht="12.75">
      <c r="A102" s="213">
        <v>12</v>
      </c>
      <c r="B102" s="213">
        <v>10</v>
      </c>
      <c r="C102" s="213">
        <v>14</v>
      </c>
      <c r="D102" s="213"/>
    </row>
    <row r="103" spans="1:4" ht="12.75">
      <c r="A103" s="213">
        <v>13</v>
      </c>
      <c r="B103" s="213">
        <v>11</v>
      </c>
      <c r="C103" s="213">
        <v>15</v>
      </c>
      <c r="D103" s="213"/>
    </row>
    <row r="104" spans="1:4" ht="12.75">
      <c r="A104" s="213">
        <v>14</v>
      </c>
      <c r="B104" s="213">
        <v>11.5</v>
      </c>
      <c r="C104" s="213">
        <v>16.5</v>
      </c>
      <c r="D104" s="213"/>
    </row>
    <row r="105" spans="1:4" ht="12.75">
      <c r="A105" s="213">
        <v>15</v>
      </c>
      <c r="B105" s="213">
        <v>12.5</v>
      </c>
      <c r="C105" s="213">
        <v>17.5</v>
      </c>
      <c r="D105" s="213"/>
    </row>
    <row r="106" spans="1:4" ht="12.75">
      <c r="A106" s="213">
        <v>16</v>
      </c>
      <c r="B106" s="213">
        <v>13.5</v>
      </c>
      <c r="C106" s="213">
        <v>18.5</v>
      </c>
      <c r="D106" s="213"/>
    </row>
    <row r="107" spans="1:4" ht="12.75">
      <c r="A107" s="213">
        <v>17</v>
      </c>
      <c r="B107" s="213">
        <v>14</v>
      </c>
      <c r="C107" s="213">
        <v>20</v>
      </c>
      <c r="D107" s="213"/>
    </row>
    <row r="108" spans="1:4" ht="12.75">
      <c r="A108" s="213">
        <v>18</v>
      </c>
      <c r="B108" s="213">
        <v>15</v>
      </c>
      <c r="C108" s="213">
        <v>21</v>
      </c>
      <c r="D108" s="213"/>
    </row>
    <row r="109" spans="1:4" ht="12.75">
      <c r="A109" s="213">
        <v>19</v>
      </c>
      <c r="B109" s="213">
        <v>16</v>
      </c>
      <c r="C109" s="213">
        <v>22</v>
      </c>
      <c r="D109" s="213"/>
    </row>
    <row r="110" spans="1:4" ht="12.75">
      <c r="A110" s="213">
        <v>20</v>
      </c>
      <c r="B110" s="213">
        <v>16.5</v>
      </c>
      <c r="C110" s="213">
        <v>23.5</v>
      </c>
      <c r="D110" s="213"/>
    </row>
    <row r="111" spans="1:4" ht="12.75">
      <c r="A111" s="213">
        <v>21</v>
      </c>
      <c r="B111" s="213">
        <v>17.5</v>
      </c>
      <c r="C111" s="213">
        <v>24.5</v>
      </c>
      <c r="D111" s="213"/>
    </row>
    <row r="112" spans="1:4" ht="12.75">
      <c r="A112" s="213">
        <v>22</v>
      </c>
      <c r="B112" s="213">
        <v>18.5</v>
      </c>
      <c r="C112" s="213">
        <v>25</v>
      </c>
      <c r="D112" s="213"/>
    </row>
    <row r="113" spans="1:4" ht="12.75">
      <c r="A113" s="213">
        <v>23</v>
      </c>
      <c r="B113" s="213">
        <v>19</v>
      </c>
      <c r="C113" s="213">
        <v>25</v>
      </c>
      <c r="D113" s="213"/>
    </row>
    <row r="114" spans="1:4" ht="12.75">
      <c r="A114" s="213">
        <v>24</v>
      </c>
      <c r="B114" s="213">
        <v>20</v>
      </c>
      <c r="C114" s="213">
        <v>25</v>
      </c>
      <c r="D114" s="213"/>
    </row>
    <row r="115" spans="1:4" ht="12.75">
      <c r="A115" s="213">
        <v>25</v>
      </c>
      <c r="B115" s="213">
        <v>21</v>
      </c>
      <c r="C115" s="213">
        <v>25</v>
      </c>
      <c r="D115" s="213"/>
    </row>
  </sheetData>
  <mergeCells count="38">
    <mergeCell ref="E71:S71"/>
    <mergeCell ref="J2:K2"/>
    <mergeCell ref="D3:E3"/>
    <mergeCell ref="J3:K3"/>
    <mergeCell ref="D4:E4"/>
    <mergeCell ref="Q5:Q6"/>
    <mergeCell ref="R5:R6"/>
    <mergeCell ref="S5:S6"/>
    <mergeCell ref="R21:S23"/>
    <mergeCell ref="D35:H35"/>
    <mergeCell ref="AC22:AC23"/>
    <mergeCell ref="T5:T6"/>
    <mergeCell ref="U5:U6"/>
    <mergeCell ref="D20:AC20"/>
    <mergeCell ref="D21:E23"/>
    <mergeCell ref="F21:G23"/>
    <mergeCell ref="H21:I23"/>
    <mergeCell ref="J21:K23"/>
    <mergeCell ref="L21:M23"/>
    <mergeCell ref="N21:O23"/>
    <mergeCell ref="T21:U23"/>
    <mergeCell ref="V21:W23"/>
    <mergeCell ref="X21:AA23"/>
    <mergeCell ref="P21:Q23"/>
    <mergeCell ref="C57:C58"/>
    <mergeCell ref="R37:S37"/>
    <mergeCell ref="D36:H36"/>
    <mergeCell ref="D37:E37"/>
    <mergeCell ref="G37:H37"/>
    <mergeCell ref="L36:L37"/>
    <mergeCell ref="N36:N37"/>
    <mergeCell ref="O36:Q36"/>
    <mergeCell ref="J36:J37"/>
    <mergeCell ref="K36:K37"/>
    <mergeCell ref="A1:A2"/>
    <mergeCell ref="C1:S1"/>
    <mergeCell ref="H19:M19"/>
    <mergeCell ref="E54:S5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9"/>
  <sheetViews>
    <sheetView workbookViewId="0" topLeftCell="A1">
      <selection activeCell="D13" sqref="D13"/>
    </sheetView>
  </sheetViews>
  <sheetFormatPr defaultColWidth="9.140625" defaultRowHeight="12.75"/>
  <cols>
    <col min="6" max="6" width="4.57421875" style="0" bestFit="1" customWidth="1"/>
    <col min="7" max="7" width="5.00390625" style="0" bestFit="1" customWidth="1"/>
    <col min="8" max="8" width="3.8515625" style="0" bestFit="1" customWidth="1"/>
    <col min="9" max="9" width="4.57421875" style="0" bestFit="1" customWidth="1"/>
    <col min="10" max="10" width="5.00390625" style="0" bestFit="1" customWidth="1"/>
    <col min="11" max="11" width="3.8515625" style="0" bestFit="1" customWidth="1"/>
  </cols>
  <sheetData>
    <row r="1" spans="2:11" ht="12.75">
      <c r="B1" s="214" t="s">
        <v>56</v>
      </c>
      <c r="C1" s="214" t="s">
        <v>43</v>
      </c>
      <c r="D1" s="214" t="s">
        <v>57</v>
      </c>
      <c r="I1">
        <v>0</v>
      </c>
      <c r="J1">
        <v>0</v>
      </c>
      <c r="K1" t="s">
        <v>56</v>
      </c>
    </row>
    <row r="2" spans="1:11" ht="12.75">
      <c r="A2" s="213">
        <v>1</v>
      </c>
      <c r="B2" s="213">
        <v>1</v>
      </c>
      <c r="C2" s="213">
        <v>1</v>
      </c>
      <c r="D2" s="213">
        <v>1</v>
      </c>
      <c r="J2">
        <v>0</v>
      </c>
      <c r="K2" t="s">
        <v>43</v>
      </c>
    </row>
    <row r="3" spans="1:11" ht="12.75">
      <c r="A3" s="213">
        <v>2</v>
      </c>
      <c r="B3" s="213">
        <v>1.5</v>
      </c>
      <c r="C3" s="213">
        <v>2</v>
      </c>
      <c r="D3" s="213">
        <v>2.5</v>
      </c>
      <c r="J3">
        <v>0</v>
      </c>
      <c r="K3" t="s">
        <v>57</v>
      </c>
    </row>
    <row r="4" spans="1:11" ht="12.75">
      <c r="A4" s="213">
        <v>3</v>
      </c>
      <c r="B4" s="213">
        <v>2.5</v>
      </c>
      <c r="C4" s="213">
        <v>3</v>
      </c>
      <c r="D4" s="213">
        <v>3.5</v>
      </c>
      <c r="I4">
        <v>1</v>
      </c>
      <c r="J4">
        <v>1</v>
      </c>
      <c r="K4" t="s">
        <v>56</v>
      </c>
    </row>
    <row r="5" spans="1:11" ht="12.75">
      <c r="A5" s="213">
        <v>4</v>
      </c>
      <c r="B5" s="213">
        <v>3.5</v>
      </c>
      <c r="C5" s="213">
        <v>4</v>
      </c>
      <c r="D5" s="213">
        <v>4.5</v>
      </c>
      <c r="J5">
        <v>1</v>
      </c>
      <c r="K5" t="s">
        <v>43</v>
      </c>
    </row>
    <row r="6" spans="1:11" ht="12.75">
      <c r="A6" s="213">
        <v>5</v>
      </c>
      <c r="B6" s="213">
        <v>4</v>
      </c>
      <c r="C6" s="213">
        <v>5</v>
      </c>
      <c r="D6" s="213">
        <v>6</v>
      </c>
      <c r="J6">
        <v>1</v>
      </c>
      <c r="K6" t="s">
        <v>57</v>
      </c>
    </row>
    <row r="7" spans="1:11" ht="12.75">
      <c r="A7" s="213">
        <v>6</v>
      </c>
      <c r="B7" s="213">
        <v>5</v>
      </c>
      <c r="C7" s="213">
        <v>6</v>
      </c>
      <c r="D7" s="213">
        <v>7</v>
      </c>
      <c r="I7">
        <v>2</v>
      </c>
      <c r="J7">
        <v>1.5</v>
      </c>
      <c r="K7" t="s">
        <v>56</v>
      </c>
    </row>
    <row r="8" spans="1:11" ht="12.75">
      <c r="A8" s="213">
        <v>7</v>
      </c>
      <c r="B8" s="213">
        <v>6</v>
      </c>
      <c r="C8" s="213">
        <v>7</v>
      </c>
      <c r="D8" s="213">
        <v>8</v>
      </c>
      <c r="J8">
        <v>2</v>
      </c>
      <c r="K8" t="s">
        <v>43</v>
      </c>
    </row>
    <row r="9" spans="1:11" ht="12.75">
      <c r="A9" s="213">
        <v>8</v>
      </c>
      <c r="B9" s="213">
        <v>6.5</v>
      </c>
      <c r="C9" s="213">
        <v>8</v>
      </c>
      <c r="D9" s="213">
        <v>9.5</v>
      </c>
      <c r="J9">
        <v>2.5</v>
      </c>
      <c r="K9" t="s">
        <v>57</v>
      </c>
    </row>
    <row r="10" spans="1:11" ht="12.75">
      <c r="A10" s="213">
        <v>9</v>
      </c>
      <c r="B10" s="213">
        <v>7.5</v>
      </c>
      <c r="C10" s="213">
        <v>9</v>
      </c>
      <c r="D10" s="213">
        <v>10.5</v>
      </c>
      <c r="I10">
        <v>3</v>
      </c>
      <c r="J10">
        <v>2.5</v>
      </c>
      <c r="K10" t="s">
        <v>56</v>
      </c>
    </row>
    <row r="11" spans="1:11" ht="12.75">
      <c r="A11" s="213">
        <v>10</v>
      </c>
      <c r="B11" s="213">
        <v>8.5</v>
      </c>
      <c r="C11" s="213">
        <v>10</v>
      </c>
      <c r="D11" s="213">
        <v>11.5</v>
      </c>
      <c r="J11">
        <v>3</v>
      </c>
      <c r="K11" t="s">
        <v>43</v>
      </c>
    </row>
    <row r="12" spans="1:11" ht="12.75">
      <c r="A12" s="213">
        <v>11</v>
      </c>
      <c r="B12" s="213">
        <v>9</v>
      </c>
      <c r="C12" s="213">
        <v>11</v>
      </c>
      <c r="D12" s="213">
        <v>13</v>
      </c>
      <c r="J12">
        <v>3.5</v>
      </c>
      <c r="K12" t="s">
        <v>57</v>
      </c>
    </row>
    <row r="13" spans="1:11" ht="12.75">
      <c r="A13" s="213">
        <v>12</v>
      </c>
      <c r="B13" s="213">
        <v>10</v>
      </c>
      <c r="C13" s="213">
        <v>12</v>
      </c>
      <c r="D13" s="213">
        <v>14</v>
      </c>
      <c r="I13">
        <v>4</v>
      </c>
      <c r="J13">
        <v>3.5</v>
      </c>
      <c r="K13" t="s">
        <v>56</v>
      </c>
    </row>
    <row r="14" spans="1:11" ht="12.75">
      <c r="A14" s="213">
        <v>13</v>
      </c>
      <c r="B14" s="213">
        <v>11</v>
      </c>
      <c r="C14" s="213">
        <v>13</v>
      </c>
      <c r="D14" s="213">
        <v>15</v>
      </c>
      <c r="J14">
        <v>4</v>
      </c>
      <c r="K14" t="s">
        <v>43</v>
      </c>
    </row>
    <row r="15" spans="1:11" ht="12.75">
      <c r="A15" s="213">
        <v>14</v>
      </c>
      <c r="B15" s="213">
        <v>11.5</v>
      </c>
      <c r="C15" s="213">
        <v>14</v>
      </c>
      <c r="D15" s="213">
        <v>16.5</v>
      </c>
      <c r="J15">
        <v>4.5</v>
      </c>
      <c r="K15" t="s">
        <v>57</v>
      </c>
    </row>
    <row r="16" spans="1:11" ht="12.75">
      <c r="A16" s="213">
        <v>15</v>
      </c>
      <c r="B16" s="213">
        <v>12.5</v>
      </c>
      <c r="C16" s="213">
        <v>15</v>
      </c>
      <c r="D16" s="213">
        <v>17.5</v>
      </c>
      <c r="I16">
        <v>5</v>
      </c>
      <c r="J16">
        <v>4</v>
      </c>
      <c r="K16" t="s">
        <v>56</v>
      </c>
    </row>
    <row r="17" spans="1:11" ht="12.75">
      <c r="A17" s="213">
        <v>16</v>
      </c>
      <c r="B17" s="213">
        <v>13.5</v>
      </c>
      <c r="C17" s="213">
        <v>16</v>
      </c>
      <c r="D17" s="213">
        <v>18.5</v>
      </c>
      <c r="J17">
        <v>5</v>
      </c>
      <c r="K17" t="s">
        <v>43</v>
      </c>
    </row>
    <row r="18" spans="1:11" ht="12.75">
      <c r="A18" s="213">
        <v>17</v>
      </c>
      <c r="B18" s="213">
        <v>14</v>
      </c>
      <c r="C18" s="213">
        <v>17</v>
      </c>
      <c r="D18" s="213">
        <v>20</v>
      </c>
      <c r="J18">
        <v>6</v>
      </c>
      <c r="K18" t="s">
        <v>57</v>
      </c>
    </row>
    <row r="19" spans="1:11" ht="12.75">
      <c r="A19" s="213">
        <v>18</v>
      </c>
      <c r="B19" s="213">
        <v>15</v>
      </c>
      <c r="C19" s="213">
        <v>18</v>
      </c>
      <c r="D19" s="213">
        <v>21</v>
      </c>
      <c r="I19">
        <v>6</v>
      </c>
      <c r="J19">
        <v>5</v>
      </c>
      <c r="K19" t="s">
        <v>56</v>
      </c>
    </row>
    <row r="20" spans="1:11" ht="12.75">
      <c r="A20" s="213">
        <v>19</v>
      </c>
      <c r="B20" s="213">
        <v>16</v>
      </c>
      <c r="C20" s="213">
        <v>19</v>
      </c>
      <c r="D20" s="213">
        <v>22</v>
      </c>
      <c r="J20">
        <v>6</v>
      </c>
      <c r="K20" t="s">
        <v>43</v>
      </c>
    </row>
    <row r="21" spans="1:11" ht="12.75">
      <c r="A21" s="213">
        <v>20</v>
      </c>
      <c r="B21" s="213">
        <v>16.5</v>
      </c>
      <c r="C21" s="213">
        <v>20</v>
      </c>
      <c r="D21" s="213">
        <v>23.5</v>
      </c>
      <c r="J21">
        <v>7</v>
      </c>
      <c r="K21" t="s">
        <v>57</v>
      </c>
    </row>
    <row r="22" spans="1:11" ht="12.75">
      <c r="A22" s="213">
        <v>21</v>
      </c>
      <c r="B22" s="213">
        <v>17.5</v>
      </c>
      <c r="C22" s="213">
        <v>21</v>
      </c>
      <c r="D22" s="213">
        <v>24.5</v>
      </c>
      <c r="I22">
        <v>7</v>
      </c>
      <c r="J22">
        <v>6</v>
      </c>
      <c r="K22" t="s">
        <v>56</v>
      </c>
    </row>
    <row r="23" spans="1:11" ht="12.75">
      <c r="A23" s="213">
        <v>22</v>
      </c>
      <c r="B23" s="213">
        <v>18.5</v>
      </c>
      <c r="C23" s="213">
        <v>22</v>
      </c>
      <c r="D23" s="213">
        <v>25</v>
      </c>
      <c r="J23">
        <v>7</v>
      </c>
      <c r="K23" t="s">
        <v>43</v>
      </c>
    </row>
    <row r="24" spans="1:11" ht="12.75">
      <c r="A24" s="213">
        <v>23</v>
      </c>
      <c r="B24" s="213">
        <v>19</v>
      </c>
      <c r="C24" s="213">
        <v>23</v>
      </c>
      <c r="D24" s="213">
        <v>25</v>
      </c>
      <c r="J24">
        <v>8</v>
      </c>
      <c r="K24" t="s">
        <v>57</v>
      </c>
    </row>
    <row r="25" spans="1:11" ht="12.75">
      <c r="A25" s="213">
        <v>24</v>
      </c>
      <c r="B25" s="213">
        <v>20</v>
      </c>
      <c r="C25" s="213">
        <v>24</v>
      </c>
      <c r="D25" s="213">
        <v>25</v>
      </c>
      <c r="I25">
        <v>8</v>
      </c>
      <c r="J25">
        <v>6.5</v>
      </c>
      <c r="K25" t="s">
        <v>56</v>
      </c>
    </row>
    <row r="26" spans="1:11" ht="12.75">
      <c r="A26" s="213">
        <v>25</v>
      </c>
      <c r="B26" s="213">
        <v>21</v>
      </c>
      <c r="C26" s="213">
        <v>25</v>
      </c>
      <c r="D26" s="213">
        <v>25</v>
      </c>
      <c r="J26">
        <v>8</v>
      </c>
      <c r="K26" t="s">
        <v>43</v>
      </c>
    </row>
    <row r="27" spans="10:11" ht="12.75">
      <c r="J27">
        <v>9.5</v>
      </c>
      <c r="K27" t="s">
        <v>57</v>
      </c>
    </row>
    <row r="28" spans="9:11" ht="12.75">
      <c r="I28">
        <v>9</v>
      </c>
      <c r="J28">
        <v>7.5</v>
      </c>
      <c r="K28" t="s">
        <v>56</v>
      </c>
    </row>
    <row r="29" spans="10:11" ht="12.75">
      <c r="J29">
        <v>9</v>
      </c>
      <c r="K29" t="s">
        <v>43</v>
      </c>
    </row>
    <row r="30" spans="10:11" ht="12.75">
      <c r="J30">
        <v>10.5</v>
      </c>
      <c r="K30" t="s">
        <v>57</v>
      </c>
    </row>
    <row r="31" spans="9:11" ht="12.75">
      <c r="I31">
        <v>10</v>
      </c>
      <c r="J31">
        <v>8.5</v>
      </c>
      <c r="K31" t="s">
        <v>56</v>
      </c>
    </row>
    <row r="32" spans="10:11" ht="12.75">
      <c r="J32">
        <v>10</v>
      </c>
      <c r="K32" t="s">
        <v>43</v>
      </c>
    </row>
    <row r="33" spans="10:11" ht="12.75">
      <c r="J33">
        <v>11.5</v>
      </c>
      <c r="K33" t="s">
        <v>57</v>
      </c>
    </row>
    <row r="34" spans="9:11" ht="12.75">
      <c r="I34">
        <v>11</v>
      </c>
      <c r="J34">
        <v>9</v>
      </c>
      <c r="K34" t="s">
        <v>56</v>
      </c>
    </row>
    <row r="35" spans="10:11" ht="12.75">
      <c r="J35">
        <v>11</v>
      </c>
      <c r="K35" t="s">
        <v>43</v>
      </c>
    </row>
    <row r="36" spans="10:11" ht="12.75">
      <c r="J36">
        <v>13</v>
      </c>
      <c r="K36" t="s">
        <v>57</v>
      </c>
    </row>
    <row r="37" spans="9:11" ht="12.75">
      <c r="I37">
        <v>12</v>
      </c>
      <c r="J37">
        <v>10</v>
      </c>
      <c r="K37" t="s">
        <v>56</v>
      </c>
    </row>
    <row r="38" spans="10:11" ht="12.75">
      <c r="J38">
        <v>12</v>
      </c>
      <c r="K38" t="s">
        <v>43</v>
      </c>
    </row>
    <row r="39" spans="10:11" ht="12.75">
      <c r="J39">
        <v>14</v>
      </c>
      <c r="K39" t="s">
        <v>57</v>
      </c>
    </row>
    <row r="40" spans="9:11" ht="12.75">
      <c r="I40">
        <v>13</v>
      </c>
      <c r="J40">
        <v>11</v>
      </c>
      <c r="K40" t="s">
        <v>56</v>
      </c>
    </row>
    <row r="41" spans="10:11" ht="12.75">
      <c r="J41">
        <v>13</v>
      </c>
      <c r="K41" t="s">
        <v>43</v>
      </c>
    </row>
    <row r="42" spans="10:11" ht="12.75">
      <c r="J42">
        <v>15</v>
      </c>
      <c r="K42" t="s">
        <v>57</v>
      </c>
    </row>
    <row r="43" spans="9:11" ht="12.75">
      <c r="I43">
        <v>14</v>
      </c>
      <c r="J43">
        <v>11.5</v>
      </c>
      <c r="K43" t="s">
        <v>56</v>
      </c>
    </row>
    <row r="44" spans="10:11" ht="12.75">
      <c r="J44">
        <v>14</v>
      </c>
      <c r="K44" t="s">
        <v>43</v>
      </c>
    </row>
    <row r="45" spans="10:11" ht="12.75">
      <c r="J45">
        <v>16.5</v>
      </c>
      <c r="K45" t="s">
        <v>57</v>
      </c>
    </row>
    <row r="46" spans="9:11" ht="12.75">
      <c r="I46">
        <v>15</v>
      </c>
      <c r="J46">
        <v>12.5</v>
      </c>
      <c r="K46" t="s">
        <v>56</v>
      </c>
    </row>
    <row r="47" spans="10:11" ht="12.75">
      <c r="J47">
        <v>15</v>
      </c>
      <c r="K47" t="s">
        <v>43</v>
      </c>
    </row>
    <row r="48" spans="10:11" ht="12.75">
      <c r="J48">
        <v>17.5</v>
      </c>
      <c r="K48" t="s">
        <v>57</v>
      </c>
    </row>
    <row r="49" spans="9:11" ht="12.75">
      <c r="I49">
        <v>16</v>
      </c>
      <c r="J49">
        <v>13.5</v>
      </c>
      <c r="K49" t="s">
        <v>56</v>
      </c>
    </row>
    <row r="50" spans="10:11" ht="12.75">
      <c r="J50">
        <v>16</v>
      </c>
      <c r="K50" t="s">
        <v>43</v>
      </c>
    </row>
    <row r="51" spans="10:11" ht="12.75">
      <c r="J51">
        <v>18.5</v>
      </c>
      <c r="K51" t="s">
        <v>57</v>
      </c>
    </row>
    <row r="52" spans="9:11" ht="12.75">
      <c r="I52">
        <v>17</v>
      </c>
      <c r="J52">
        <v>14</v>
      </c>
      <c r="K52" t="s">
        <v>56</v>
      </c>
    </row>
    <row r="53" spans="10:11" ht="12.75">
      <c r="J53">
        <v>17</v>
      </c>
      <c r="K53" t="s">
        <v>43</v>
      </c>
    </row>
    <row r="54" spans="10:11" ht="12.75">
      <c r="J54">
        <v>20</v>
      </c>
      <c r="K54" t="s">
        <v>57</v>
      </c>
    </row>
    <row r="55" spans="9:11" ht="12.75">
      <c r="I55">
        <v>18</v>
      </c>
      <c r="J55">
        <v>15</v>
      </c>
      <c r="K55" t="s">
        <v>56</v>
      </c>
    </row>
    <row r="56" spans="10:11" ht="12.75">
      <c r="J56">
        <v>18</v>
      </c>
      <c r="K56" t="s">
        <v>43</v>
      </c>
    </row>
    <row r="57" spans="10:11" ht="12.75">
      <c r="J57">
        <v>21</v>
      </c>
      <c r="K57" t="s">
        <v>57</v>
      </c>
    </row>
    <row r="58" spans="9:11" ht="12.75">
      <c r="I58">
        <v>19</v>
      </c>
      <c r="J58">
        <v>16</v>
      </c>
      <c r="K58" t="s">
        <v>56</v>
      </c>
    </row>
    <row r="59" spans="10:11" ht="12.75">
      <c r="J59">
        <v>19</v>
      </c>
      <c r="K59" t="s">
        <v>43</v>
      </c>
    </row>
    <row r="60" spans="10:11" ht="12.75">
      <c r="J60">
        <v>22</v>
      </c>
      <c r="K60" t="s">
        <v>57</v>
      </c>
    </row>
    <row r="61" spans="9:11" ht="12.75">
      <c r="I61">
        <v>20</v>
      </c>
      <c r="J61">
        <v>16.5</v>
      </c>
      <c r="K61" t="s">
        <v>56</v>
      </c>
    </row>
    <row r="62" spans="10:11" ht="12.75">
      <c r="J62">
        <v>20</v>
      </c>
      <c r="K62" t="s">
        <v>43</v>
      </c>
    </row>
    <row r="63" spans="10:11" ht="12.75">
      <c r="J63">
        <v>23.5</v>
      </c>
      <c r="K63" t="s">
        <v>57</v>
      </c>
    </row>
    <row r="64" spans="9:11" ht="12.75">
      <c r="I64">
        <v>21</v>
      </c>
      <c r="J64">
        <v>17.5</v>
      </c>
      <c r="K64" t="s">
        <v>56</v>
      </c>
    </row>
    <row r="65" spans="10:11" ht="12.75">
      <c r="J65">
        <v>21</v>
      </c>
      <c r="K65" t="s">
        <v>43</v>
      </c>
    </row>
    <row r="66" spans="10:11" ht="12.75">
      <c r="J66">
        <v>24.5</v>
      </c>
      <c r="K66" t="s">
        <v>57</v>
      </c>
    </row>
    <row r="67" spans="9:11" ht="12.75">
      <c r="I67">
        <v>22</v>
      </c>
      <c r="J67">
        <v>18.5</v>
      </c>
      <c r="K67" t="s">
        <v>56</v>
      </c>
    </row>
    <row r="68" spans="10:11" ht="12.75">
      <c r="J68">
        <v>22</v>
      </c>
      <c r="K68" t="s">
        <v>43</v>
      </c>
    </row>
    <row r="69" spans="10:11" ht="12.75">
      <c r="J69">
        <v>25</v>
      </c>
      <c r="K69" t="s">
        <v>57</v>
      </c>
    </row>
    <row r="70" spans="9:11" ht="12.75">
      <c r="I70">
        <v>23</v>
      </c>
      <c r="J70">
        <v>19</v>
      </c>
      <c r="K70" t="s">
        <v>56</v>
      </c>
    </row>
    <row r="71" spans="10:11" ht="12.75">
      <c r="J71">
        <v>23</v>
      </c>
      <c r="K71" t="s">
        <v>43</v>
      </c>
    </row>
    <row r="72" spans="10:11" ht="12.75">
      <c r="J72">
        <v>25</v>
      </c>
      <c r="K72" t="s">
        <v>57</v>
      </c>
    </row>
    <row r="73" spans="9:11" ht="12.75">
      <c r="I73">
        <v>24</v>
      </c>
      <c r="J73">
        <v>20</v>
      </c>
      <c r="K73" t="s">
        <v>56</v>
      </c>
    </row>
    <row r="74" spans="10:11" ht="12.75">
      <c r="J74">
        <v>24</v>
      </c>
      <c r="K74" t="s">
        <v>43</v>
      </c>
    </row>
    <row r="75" spans="10:11" ht="12.75">
      <c r="J75">
        <v>25</v>
      </c>
      <c r="K75" t="s">
        <v>57</v>
      </c>
    </row>
    <row r="76" spans="9:11" ht="12.75">
      <c r="I76">
        <v>25</v>
      </c>
      <c r="J76">
        <v>21</v>
      </c>
      <c r="K76" t="s">
        <v>56</v>
      </c>
    </row>
    <row r="77" spans="10:11" ht="12.75">
      <c r="J77">
        <v>25</v>
      </c>
      <c r="K77" t="s">
        <v>43</v>
      </c>
    </row>
    <row r="78" spans="10:11" ht="12.75">
      <c r="J78">
        <v>25</v>
      </c>
      <c r="K78" t="s">
        <v>57</v>
      </c>
    </row>
    <row r="79" spans="9:10" ht="12.75">
      <c r="I79" t="s">
        <v>58</v>
      </c>
      <c r="J79" t="s">
        <v>58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53"/>
  <sheetViews>
    <sheetView workbookViewId="0" topLeftCell="A1">
      <pane xSplit="2" topLeftCell="V1" activePane="topRight" state="frozen"/>
      <selection pane="topLeft" activeCell="A3" sqref="A3"/>
      <selection pane="topRight" activeCell="W42" sqref="W42:AB42"/>
    </sheetView>
  </sheetViews>
  <sheetFormatPr defaultColWidth="9.140625" defaultRowHeight="12.75"/>
  <cols>
    <col min="1" max="1" width="9.57421875" style="3" customWidth="1"/>
    <col min="2" max="3" width="8.28125" style="3" customWidth="1"/>
    <col min="4" max="4" width="8.7109375" style="3" bestFit="1" customWidth="1"/>
    <col min="5" max="5" width="6.140625" style="3" bestFit="1" customWidth="1"/>
    <col min="6" max="6" width="7.28125" style="3" customWidth="1"/>
    <col min="7" max="7" width="8.140625" style="3" customWidth="1"/>
    <col min="8" max="8" width="12.57421875" style="3" customWidth="1"/>
    <col min="9" max="9" width="8.00390625" style="3" customWidth="1"/>
    <col min="10" max="10" width="10.140625" style="3" customWidth="1"/>
    <col min="11" max="11" width="6.140625" style="3" customWidth="1"/>
    <col min="12" max="12" width="6.00390625" style="4" bestFit="1" customWidth="1"/>
    <col min="13" max="13" width="7.7109375" style="3" customWidth="1"/>
    <col min="14" max="14" width="11.7109375" style="3" customWidth="1"/>
    <col min="15" max="15" width="7.8515625" style="3" customWidth="1"/>
    <col min="16" max="16" width="7.140625" style="3" customWidth="1"/>
    <col min="17" max="17" width="6.28125" style="4" customWidth="1"/>
    <col min="18" max="18" width="6.28125" style="3" customWidth="1"/>
    <col min="19" max="19" width="8.00390625" style="3" customWidth="1"/>
    <col min="20" max="20" width="7.28125" style="3" customWidth="1"/>
    <col min="21" max="21" width="16.140625" style="3" bestFit="1" customWidth="1"/>
    <col min="22" max="22" width="9.28125" style="4" customWidth="1"/>
    <col min="23" max="23" width="13.421875" style="3" bestFit="1" customWidth="1"/>
    <col min="24" max="24" width="8.28125" style="3" bestFit="1" customWidth="1"/>
    <col min="25" max="25" width="9.140625" style="3" customWidth="1"/>
    <col min="26" max="29" width="5.57421875" style="3" customWidth="1"/>
    <col min="30" max="30" width="6.8515625" style="3" customWidth="1"/>
    <col min="31" max="33" width="5.57421875" style="3" customWidth="1"/>
    <col min="34" max="34" width="7.140625" style="3" customWidth="1"/>
    <col min="35" max="35" width="7.28125" style="4" customWidth="1"/>
    <col min="36" max="36" width="7.140625" style="3" customWidth="1"/>
    <col min="37" max="39" width="5.57421875" style="3" customWidth="1"/>
    <col min="40" max="41" width="4.7109375" style="3" customWidth="1"/>
    <col min="42" max="50" width="5.57421875" style="3" customWidth="1"/>
    <col min="51" max="51" width="6.7109375" style="3" customWidth="1"/>
    <col min="52" max="16384" width="9.140625" style="3" customWidth="1"/>
  </cols>
  <sheetData>
    <row r="1" spans="2:31" ht="12" customHeight="1" thickBot="1">
      <c r="B1" s="189"/>
      <c r="C1" s="189"/>
      <c r="D1" s="189"/>
      <c r="E1" s="281" t="s">
        <v>89</v>
      </c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3"/>
      <c r="T1" s="189"/>
      <c r="U1" s="1"/>
      <c r="V1" s="121"/>
      <c r="W1" s="1"/>
      <c r="X1" s="1"/>
      <c r="Y1" s="1"/>
      <c r="Z1" s="1"/>
      <c r="AA1" s="1"/>
      <c r="AB1" s="1"/>
      <c r="AC1" s="1"/>
      <c r="AD1" s="1"/>
      <c r="AE1" s="2"/>
    </row>
    <row r="2" spans="19:20" ht="10.5">
      <c r="S2" s="5"/>
      <c r="T2" s="5"/>
    </row>
    <row r="3" spans="19:20" ht="11.25" thickBot="1">
      <c r="S3" s="5"/>
      <c r="T3" s="5"/>
    </row>
    <row r="4" spans="13:20" ht="53.25" customHeight="1" thickBot="1">
      <c r="M4" s="285" t="s">
        <v>0</v>
      </c>
      <c r="N4" s="286"/>
      <c r="Q4" s="3"/>
      <c r="S4" s="5"/>
      <c r="T4" s="5"/>
    </row>
    <row r="5" spans="1:51" ht="12.75" customHeight="1" thickBot="1">
      <c r="A5" s="276" t="s">
        <v>1</v>
      </c>
      <c r="B5" s="7"/>
      <c r="C5" s="191"/>
      <c r="D5" s="191"/>
      <c r="E5" s="8"/>
      <c r="F5" s="8"/>
      <c r="G5" s="266" t="s">
        <v>2</v>
      </c>
      <c r="H5" s="267"/>
      <c r="K5" s="9"/>
      <c r="M5" s="268" t="s">
        <v>3</v>
      </c>
      <c r="N5" s="269"/>
      <c r="O5" s="10"/>
      <c r="P5" s="10"/>
      <c r="Q5" s="11"/>
      <c r="R5" s="12"/>
      <c r="S5" s="12"/>
      <c r="T5" s="12"/>
      <c r="Z5" s="260" t="s">
        <v>4</v>
      </c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2"/>
    </row>
    <row r="6" spans="1:51" ht="12" thickBot="1">
      <c r="A6" s="277"/>
      <c r="B6" s="13"/>
      <c r="C6" s="191"/>
      <c r="D6" s="191"/>
      <c r="E6" s="8"/>
      <c r="F6" s="8"/>
      <c r="G6" s="270" t="s">
        <v>5</v>
      </c>
      <c r="H6" s="271"/>
      <c r="I6" s="14"/>
      <c r="J6" s="9"/>
      <c r="K6" s="9"/>
      <c r="M6" s="15"/>
      <c r="N6" s="16"/>
      <c r="O6" s="10"/>
      <c r="P6" s="10"/>
      <c r="Q6" s="10"/>
      <c r="R6" s="12"/>
      <c r="S6" s="12"/>
      <c r="T6" s="12"/>
      <c r="Z6" s="248" t="s">
        <v>6</v>
      </c>
      <c r="AA6" s="249"/>
      <c r="AB6" s="248" t="s">
        <v>7</v>
      </c>
      <c r="AC6" s="249"/>
      <c r="AD6" s="248" t="s">
        <v>8</v>
      </c>
      <c r="AE6" s="249"/>
      <c r="AF6" s="244" t="s">
        <v>9</v>
      </c>
      <c r="AG6" s="250"/>
      <c r="AH6" s="244" t="s">
        <v>10</v>
      </c>
      <c r="AI6" s="245"/>
      <c r="AJ6" s="244" t="s">
        <v>11</v>
      </c>
      <c r="AK6" s="245"/>
      <c r="AL6" s="244" t="s">
        <v>12</v>
      </c>
      <c r="AM6" s="245"/>
      <c r="AN6" s="244" t="s">
        <v>13</v>
      </c>
      <c r="AO6" s="245"/>
      <c r="AP6" s="244" t="s">
        <v>14</v>
      </c>
      <c r="AQ6" s="245"/>
      <c r="AR6" s="248" t="s">
        <v>15</v>
      </c>
      <c r="AS6" s="249"/>
      <c r="AT6" s="252" t="s">
        <v>16</v>
      </c>
      <c r="AU6" s="253"/>
      <c r="AV6" s="253"/>
      <c r="AW6" s="253"/>
      <c r="AX6" s="17" t="s">
        <v>17</v>
      </c>
      <c r="AY6" s="18"/>
    </row>
    <row r="7" spans="1:58" ht="22.5" customHeight="1" thickBot="1">
      <c r="A7" s="276"/>
      <c r="B7" s="7"/>
      <c r="C7" s="191"/>
      <c r="D7" s="191"/>
      <c r="E7" s="8"/>
      <c r="F7" s="19"/>
      <c r="G7" s="20" t="s">
        <v>18</v>
      </c>
      <c r="H7" s="21" t="s">
        <v>19</v>
      </c>
      <c r="I7" s="22" t="s">
        <v>20</v>
      </c>
      <c r="J7" s="23" t="s">
        <v>21</v>
      </c>
      <c r="K7" s="9"/>
      <c r="L7" s="24" t="s">
        <v>22</v>
      </c>
      <c r="M7" s="25" t="s">
        <v>23</v>
      </c>
      <c r="N7" s="26" t="s">
        <v>24</v>
      </c>
      <c r="O7" s="27" t="s">
        <v>20</v>
      </c>
      <c r="P7" s="28" t="s">
        <v>25</v>
      </c>
      <c r="Q7" s="9"/>
      <c r="R7" s="29" t="s">
        <v>22</v>
      </c>
      <c r="S7" s="30" t="s">
        <v>26</v>
      </c>
      <c r="T7" s="272" t="s">
        <v>27</v>
      </c>
      <c r="U7" s="258" t="s">
        <v>28</v>
      </c>
      <c r="V7" s="274" t="s">
        <v>29</v>
      </c>
      <c r="W7" s="258" t="s">
        <v>30</v>
      </c>
      <c r="X7" s="258" t="s">
        <v>29</v>
      </c>
      <c r="Z7" s="244"/>
      <c r="AA7" s="250"/>
      <c r="AB7" s="244"/>
      <c r="AC7" s="250"/>
      <c r="AD7" s="244"/>
      <c r="AE7" s="250"/>
      <c r="AF7" s="244"/>
      <c r="AG7" s="250"/>
      <c r="AH7" s="244"/>
      <c r="AI7" s="245"/>
      <c r="AJ7" s="244"/>
      <c r="AK7" s="245"/>
      <c r="AL7" s="244"/>
      <c r="AM7" s="245"/>
      <c r="AN7" s="244"/>
      <c r="AO7" s="245"/>
      <c r="AP7" s="244"/>
      <c r="AQ7" s="245"/>
      <c r="AR7" s="244"/>
      <c r="AS7" s="250"/>
      <c r="AT7" s="252"/>
      <c r="AU7" s="253"/>
      <c r="AV7" s="253"/>
      <c r="AW7" s="253"/>
      <c r="AX7" s="17" t="s">
        <v>31</v>
      </c>
      <c r="AY7" s="256" t="s">
        <v>27</v>
      </c>
      <c r="BA7" s="278" t="s">
        <v>32</v>
      </c>
      <c r="BB7" s="279"/>
      <c r="BC7" s="279"/>
      <c r="BD7" s="279"/>
      <c r="BE7" s="279"/>
      <c r="BF7" s="280"/>
    </row>
    <row r="8" spans="1:58" ht="12.75" customHeight="1" thickBot="1">
      <c r="A8" s="277"/>
      <c r="B8" s="13"/>
      <c r="C8" s="191"/>
      <c r="D8" s="191"/>
      <c r="E8" s="8"/>
      <c r="F8" s="31"/>
      <c r="G8" s="32"/>
      <c r="H8" s="33"/>
      <c r="I8" s="34"/>
      <c r="J8" s="35"/>
      <c r="K8" s="9"/>
      <c r="L8" s="36"/>
      <c r="M8" s="37"/>
      <c r="N8" s="38"/>
      <c r="O8" s="39"/>
      <c r="P8" s="40"/>
      <c r="Q8" s="9"/>
      <c r="R8" s="41"/>
      <c r="S8" s="42"/>
      <c r="T8" s="273"/>
      <c r="U8" s="259"/>
      <c r="V8" s="275"/>
      <c r="W8" s="259"/>
      <c r="X8" s="259"/>
      <c r="Z8" s="246"/>
      <c r="AA8" s="251"/>
      <c r="AB8" s="246"/>
      <c r="AC8" s="251"/>
      <c r="AD8" s="246"/>
      <c r="AE8" s="251"/>
      <c r="AF8" s="246"/>
      <c r="AG8" s="251"/>
      <c r="AH8" s="246"/>
      <c r="AI8" s="247"/>
      <c r="AJ8" s="246"/>
      <c r="AK8" s="247"/>
      <c r="AL8" s="246"/>
      <c r="AM8" s="247"/>
      <c r="AN8" s="246"/>
      <c r="AO8" s="247"/>
      <c r="AP8" s="246"/>
      <c r="AQ8" s="247"/>
      <c r="AR8" s="246"/>
      <c r="AS8" s="251"/>
      <c r="AT8" s="254"/>
      <c r="AU8" s="255"/>
      <c r="AV8" s="255"/>
      <c r="AW8" s="255"/>
      <c r="AX8" s="43"/>
      <c r="AY8" s="257"/>
      <c r="BA8" s="44" t="s">
        <v>33</v>
      </c>
      <c r="BB8" s="45" t="s">
        <v>34</v>
      </c>
      <c r="BC8" s="46"/>
      <c r="BD8" s="44" t="s">
        <v>35</v>
      </c>
      <c r="BE8" s="47" t="s">
        <v>36</v>
      </c>
      <c r="BF8" s="46"/>
    </row>
    <row r="9" spans="1:58" ht="23.25" customHeight="1" thickBot="1">
      <c r="A9" s="6"/>
      <c r="B9" s="6"/>
      <c r="C9" s="191"/>
      <c r="D9" s="191"/>
      <c r="E9" s="48" t="s">
        <v>37</v>
      </c>
      <c r="F9" s="49" t="s">
        <v>38</v>
      </c>
      <c r="G9" s="50"/>
      <c r="H9" s="50"/>
      <c r="I9" s="51"/>
      <c r="J9" s="42"/>
      <c r="K9" s="52" t="s">
        <v>39</v>
      </c>
      <c r="L9" s="53"/>
      <c r="M9" s="54"/>
      <c r="N9" s="54"/>
      <c r="O9" s="55"/>
      <c r="P9" s="56"/>
      <c r="Q9" s="52" t="s">
        <v>39</v>
      </c>
      <c r="R9" s="57"/>
      <c r="S9" s="58"/>
      <c r="T9" s="59"/>
      <c r="U9" s="60"/>
      <c r="V9" s="123"/>
      <c r="W9" s="60"/>
      <c r="X9" s="60"/>
      <c r="Z9" s="61">
        <v>1</v>
      </c>
      <c r="AA9" s="62">
        <v>2</v>
      </c>
      <c r="AB9" s="61">
        <v>1</v>
      </c>
      <c r="AC9" s="62">
        <v>2</v>
      </c>
      <c r="AD9" s="61">
        <v>1</v>
      </c>
      <c r="AE9" s="62">
        <v>2</v>
      </c>
      <c r="AF9" s="61">
        <v>1</v>
      </c>
      <c r="AG9" s="62">
        <v>2</v>
      </c>
      <c r="AH9" s="61">
        <v>1</v>
      </c>
      <c r="AI9" s="62">
        <v>2</v>
      </c>
      <c r="AJ9" s="61">
        <v>1</v>
      </c>
      <c r="AK9" s="62">
        <v>2</v>
      </c>
      <c r="AL9" s="61">
        <v>1</v>
      </c>
      <c r="AM9" s="62">
        <v>2</v>
      </c>
      <c r="AN9" s="61">
        <v>1</v>
      </c>
      <c r="AO9" s="62">
        <v>2</v>
      </c>
      <c r="AP9" s="61">
        <v>1</v>
      </c>
      <c r="AQ9" s="62">
        <v>2</v>
      </c>
      <c r="AR9" s="61">
        <v>1</v>
      </c>
      <c r="AS9" s="62">
        <v>2</v>
      </c>
      <c r="AT9" s="63">
        <v>1</v>
      </c>
      <c r="AU9" s="64" t="s">
        <v>22</v>
      </c>
      <c r="AV9" s="63">
        <v>2</v>
      </c>
      <c r="AW9" s="64" t="s">
        <v>22</v>
      </c>
      <c r="AX9" s="65"/>
      <c r="AY9" s="66"/>
      <c r="BA9" s="44" t="s">
        <v>40</v>
      </c>
      <c r="BB9" s="67" t="s">
        <v>41</v>
      </c>
      <c r="BC9" s="68" t="s">
        <v>22</v>
      </c>
      <c r="BD9" s="44" t="s">
        <v>42</v>
      </c>
      <c r="BE9" s="69" t="s">
        <v>41</v>
      </c>
      <c r="BF9" s="68" t="s">
        <v>22</v>
      </c>
    </row>
    <row r="10" spans="1:58" ht="12" customHeight="1" thickBot="1" thickTop="1">
      <c r="A10" s="70" t="s">
        <v>69</v>
      </c>
      <c r="B10" s="71" t="s">
        <v>68</v>
      </c>
      <c r="C10" s="192"/>
      <c r="D10" s="192"/>
      <c r="E10" s="72" t="s">
        <v>90</v>
      </c>
      <c r="F10" s="73"/>
      <c r="G10" s="74">
        <v>0</v>
      </c>
      <c r="H10" s="50">
        <v>0</v>
      </c>
      <c r="I10" s="75" t="s">
        <v>43</v>
      </c>
      <c r="J10" s="58">
        <f aca="true" t="shared" si="0" ref="J10:J15">SUM(G10:H10)</f>
        <v>0</v>
      </c>
      <c r="K10" s="52">
        <v>0</v>
      </c>
      <c r="L10" s="36">
        <f>IF(K10&gt;20.5,"A*",IF(K10&gt;18.25,"A",IF(K10&gt;15.5,"B",IF(K10&gt;13,"C",IF(K10&gt;11,"D",IF(K10&gt;9,"E",IF(K10&gt;7,"F",IF(K10&gt;5,"G",))))))))</f>
        <v>0</v>
      </c>
      <c r="M10" s="76">
        <v>0</v>
      </c>
      <c r="N10" s="33">
        <v>0</v>
      </c>
      <c r="O10" s="75" t="s">
        <v>43</v>
      </c>
      <c r="P10" s="77">
        <f aca="true" t="shared" si="1" ref="P10:P15">SUM(M10:N10)</f>
        <v>0</v>
      </c>
      <c r="Q10" s="78">
        <v>0</v>
      </c>
      <c r="R10" s="53">
        <f>IF(Q11&gt;20.5,"A*",IF(Q11&gt;18.25,"A",IF(Q11&gt;15.5,"B",IF(Q11&gt;13,"C",IF(Q11&gt;11,"D",IF(Q11&gt;9,"E",IF(Q11&gt;7,"F",IF(Q11&gt;5,"G",))))))))</f>
        <v>0</v>
      </c>
      <c r="S10" s="79">
        <f aca="true" t="shared" si="2" ref="S10:S18">SUM(K10+Q10)</f>
        <v>0</v>
      </c>
      <c r="T10" s="53">
        <f>IF(S10&gt;41,"A*",IF(S10&gt;36.5,"A",IF(S10&gt;31,"B",IF(S10&gt;26,"C",IF(S10&gt;22,"D",IF(S10&gt;18,"E",IF(S10&gt;14,"F",IF(S10&gt;10,"G",))))))))</f>
        <v>0</v>
      </c>
      <c r="U10" s="60"/>
      <c r="V10" s="123" t="s">
        <v>77</v>
      </c>
      <c r="W10" s="60"/>
      <c r="X10" s="60"/>
      <c r="Z10" s="61">
        <v>0</v>
      </c>
      <c r="AA10" s="62">
        <v>0</v>
      </c>
      <c r="AB10" s="61">
        <v>0</v>
      </c>
      <c r="AC10" s="62">
        <v>0</v>
      </c>
      <c r="AD10" s="61">
        <v>0</v>
      </c>
      <c r="AE10" s="62">
        <v>0</v>
      </c>
      <c r="AF10" s="61">
        <v>0</v>
      </c>
      <c r="AG10" s="62">
        <v>0</v>
      </c>
      <c r="AH10" s="61">
        <v>0</v>
      </c>
      <c r="AI10" s="62">
        <v>0</v>
      </c>
      <c r="AJ10" s="61">
        <v>0</v>
      </c>
      <c r="AK10" s="62">
        <v>0</v>
      </c>
      <c r="AL10" s="61">
        <v>0</v>
      </c>
      <c r="AM10" s="62">
        <v>0</v>
      </c>
      <c r="AN10" s="61">
        <v>0</v>
      </c>
      <c r="AO10" s="62">
        <v>0</v>
      </c>
      <c r="AP10" s="61">
        <v>0</v>
      </c>
      <c r="AQ10" s="62">
        <v>0</v>
      </c>
      <c r="AR10" s="61">
        <v>0</v>
      </c>
      <c r="AS10" s="62">
        <v>0</v>
      </c>
      <c r="AT10" s="65">
        <f aca="true" t="shared" si="3" ref="AT10:AT15">SUM(Z10+AB10+AD10+AF10+AH10+AJ10+AL10+AN10+AP10+AR10)</f>
        <v>0</v>
      </c>
      <c r="AU10" s="64">
        <f>IF(AT10&gt;24.6,"A*",IF(AT10&gt;21.9,"A",IF(AT10&gt;18.6,"B",IF(AT10&gt;15.6,"C",IF(AT10&gt;13.2,"D",IF(AT10&gt;10.8,"E",IF(AT10&gt;8.4,"F",IF(AT10&gt;6,"G",))))))))</f>
        <v>0</v>
      </c>
      <c r="AV10" s="65">
        <f aca="true" t="shared" si="4" ref="AV10:AV15">SUM(AA10+AC10+AE10+AG10++AI10+AK10+AM10+AO10+AQ10+AS10)</f>
        <v>0</v>
      </c>
      <c r="AW10" s="64">
        <f>IF(AV10&gt;24.6,"A*",IF(AV10&gt;21.9,"A",IF(AV10&gt;18.6,"B",IF(AV10&gt;15.6,"C",IF(AV10&gt;13.2,"D",IF(AV10&gt;10.8,"E",IF(AV10&gt;8.4,"F",IF(AV10&gt;6,"G",))))))))</f>
        <v>0</v>
      </c>
      <c r="AX10" s="65">
        <f aca="true" t="shared" si="5" ref="AX10:AX18">SUM(AT10+AV10)</f>
        <v>0</v>
      </c>
      <c r="AY10" s="66">
        <f>IF(AX10&gt;49.2,"A*",IF(AX10&gt;43.8,"A",IF(AX10&gt;37.2,"B",IF(AX10&gt;31.2,"C",IF(AX10&gt;26.4,"D",IF(AX10&gt;21.6,"E",IF(AX10&gt;16.8,"F",IF(AX10&gt;12,"G",))))))))</f>
        <v>0</v>
      </c>
      <c r="BA10" s="44">
        <v>0</v>
      </c>
      <c r="BB10" s="80">
        <f>SUM(BA10/110*100)</f>
        <v>0</v>
      </c>
      <c r="BC10" s="68">
        <f>IF(BB10&gt;82,"A*",IF(BB10&gt;73,"A",IF(BB10&gt;62,"B",IF(BB10&gt;52,"C",IF(BB10&gt;44,"D",IF(BB10&gt;36,"E",IF(BB10&gt;28,"F",IF(BB10&gt;20,"G",))))))))</f>
        <v>0</v>
      </c>
      <c r="BD10" s="44">
        <v>0</v>
      </c>
      <c r="BE10" s="80">
        <f>SUM(BD10/120*100)</f>
        <v>0</v>
      </c>
      <c r="BF10" s="68">
        <f>IF(BE10&gt;82,"A*",IF(BE10&gt;73,"A",IF(BE10&gt;62,"B",IF(BE10&gt;52,"C",IF(BE10&gt;44,"D",IF(BE10&gt;36,"E",IF(BE10&gt;28,"F",IF(BE10&gt;20,"G",))))))))</f>
        <v>0</v>
      </c>
    </row>
    <row r="11" spans="1:58" ht="12" customHeight="1" thickBot="1" thickTop="1">
      <c r="A11" s="70" t="s">
        <v>61</v>
      </c>
      <c r="B11" s="71" t="s">
        <v>62</v>
      </c>
      <c r="C11" s="192"/>
      <c r="D11" s="192"/>
      <c r="E11" s="72" t="s">
        <v>91</v>
      </c>
      <c r="F11" s="73"/>
      <c r="G11" s="74">
        <v>0</v>
      </c>
      <c r="H11" s="50">
        <v>0</v>
      </c>
      <c r="I11" s="75" t="s">
        <v>43</v>
      </c>
      <c r="J11" s="58">
        <f t="shared" si="0"/>
        <v>0</v>
      </c>
      <c r="K11" s="52">
        <v>0</v>
      </c>
      <c r="L11" s="36">
        <f aca="true" t="shared" si="6" ref="L11:L18">IF(K11&gt;20.5,"A*",IF(K11&gt;18.25,"A",IF(K11&gt;15.5,"B",IF(K11&gt;13,"C",IF(K11&gt;11,"D",IF(K11&gt;9,"E",IF(K11&gt;7,"F",IF(K11&gt;5,"G",))))))))</f>
        <v>0</v>
      </c>
      <c r="M11" s="76">
        <v>0</v>
      </c>
      <c r="N11" s="33">
        <v>0</v>
      </c>
      <c r="O11" s="75" t="s">
        <v>43</v>
      </c>
      <c r="P11" s="81">
        <f t="shared" si="1"/>
        <v>0</v>
      </c>
      <c r="Q11" s="78">
        <v>0</v>
      </c>
      <c r="R11" s="53">
        <f>IF(Q12&gt;20.5,"A*",IF(Q12&gt;18.25,"A",IF(Q12&gt;15.5,"B",IF(Q12&gt;13,"C",IF(Q12&gt;11,"D",IF(Q12&gt;9,"E",IF(Q12&gt;7,"F",IF(Q12&gt;5,"G",))))))))</f>
        <v>0</v>
      </c>
      <c r="S11" s="79">
        <f t="shared" si="2"/>
        <v>0</v>
      </c>
      <c r="T11" s="53">
        <f aca="true" t="shared" si="7" ref="T11:T18">IF(S11&gt;41,"A*",IF(S11&gt;36.5,"A",IF(S11&gt;31,"B",IF(S11&gt;26,"C",IF(S11&gt;22,"D",IF(S11&gt;18,"E",IF(S11&gt;14,"F",IF(S11&gt;10,"G",))))))))</f>
        <v>0</v>
      </c>
      <c r="U11" s="60"/>
      <c r="V11" s="4" t="s">
        <v>76</v>
      </c>
      <c r="W11" s="60"/>
      <c r="X11" s="60"/>
      <c r="Z11" s="61">
        <v>0</v>
      </c>
      <c r="AA11" s="62">
        <v>0</v>
      </c>
      <c r="AB11" s="61">
        <v>0</v>
      </c>
      <c r="AC11" s="62">
        <v>0</v>
      </c>
      <c r="AD11" s="61">
        <v>0</v>
      </c>
      <c r="AE11" s="62">
        <v>0</v>
      </c>
      <c r="AF11" s="61">
        <v>0</v>
      </c>
      <c r="AG11" s="62">
        <v>0</v>
      </c>
      <c r="AH11" s="61">
        <v>0</v>
      </c>
      <c r="AI11" s="62">
        <v>0</v>
      </c>
      <c r="AJ11" s="61">
        <v>0</v>
      </c>
      <c r="AK11" s="62">
        <v>0</v>
      </c>
      <c r="AL11" s="61">
        <v>0</v>
      </c>
      <c r="AM11" s="62">
        <v>0</v>
      </c>
      <c r="AN11" s="61">
        <v>0</v>
      </c>
      <c r="AO11" s="62">
        <v>0</v>
      </c>
      <c r="AP11" s="61">
        <v>0</v>
      </c>
      <c r="AQ11" s="62">
        <v>0</v>
      </c>
      <c r="AR11" s="61">
        <v>0</v>
      </c>
      <c r="AS11" s="62">
        <v>0</v>
      </c>
      <c r="AT11" s="65">
        <f t="shared" si="3"/>
        <v>0</v>
      </c>
      <c r="AU11" s="64">
        <f aca="true" t="shared" si="8" ref="AU11:AU18">IF(AT11&gt;24.6,"A*",IF(AT11&gt;21.9,"A",IF(AT11&gt;18.6,"B",IF(AT11&gt;15.6,"C",IF(AT11&gt;13.2,"D",IF(AT11&gt;10.8,"E",IF(AT11&gt;8.4,"F",IF(AT11&gt;6,"G",))))))))</f>
        <v>0</v>
      </c>
      <c r="AV11" s="65">
        <f t="shared" si="4"/>
        <v>0</v>
      </c>
      <c r="AW11" s="64">
        <f aca="true" t="shared" si="9" ref="AW11:AW18">IF(AV11&gt;24.6,"A*",IF(AV11&gt;21.9,"A",IF(AV11&gt;18.6,"B",IF(AV11&gt;15.6,"C",IF(AV11&gt;13.2,"D",IF(AV11&gt;10.8,"E",IF(AV11&gt;8.4,"F",IF(AV11&gt;6,"G",))))))))</f>
        <v>0</v>
      </c>
      <c r="AX11" s="65">
        <f t="shared" si="5"/>
        <v>0</v>
      </c>
      <c r="AY11" s="66">
        <f aca="true" t="shared" si="10" ref="AY11:AY18">IF(AX11&gt;49.2,"A*",IF(AX11&gt;43.8,"A",IF(AX11&gt;37.2,"B",IF(AX11&gt;31.2,"C",IF(AX11&gt;26.4,"D",IF(AX11&gt;21.6,"E",IF(AX11&gt;16.8,"F",IF(AX11&gt;12,"G",))))))))</f>
        <v>0</v>
      </c>
      <c r="BA11" s="44">
        <v>0</v>
      </c>
      <c r="BB11" s="80">
        <f>SUM(BA11/110*100)</f>
        <v>0</v>
      </c>
      <c r="BC11" s="68">
        <f aca="true" t="shared" si="11" ref="BC11:BC18">IF(BB11&gt;82,"A*",IF(BB11&gt;73,"A",IF(BB11&gt;62,"B",IF(BB11&gt;52,"C",IF(BB11&gt;44,"D",IF(BB11&gt;36,"E",IF(BB11&gt;28,"F",IF(BB11&gt;20,"G",))))))))</f>
        <v>0</v>
      </c>
      <c r="BD11" s="44">
        <v>0</v>
      </c>
      <c r="BE11" s="80">
        <f aca="true" t="shared" si="12" ref="BE11:BE18">SUM(BD11/120*100)</f>
        <v>0</v>
      </c>
      <c r="BF11" s="68">
        <f aca="true" t="shared" si="13" ref="BF11:BF18">IF(BE11&gt;82,"A*",IF(BE11&gt;73,"A",IF(BE11&gt;62,"B",IF(BE11&gt;52,"C",IF(BE11&gt;44,"D",IF(BE11&gt;36,"E",IF(BE11&gt;28,"F",IF(BE11&gt;20,"G",))))))))</f>
        <v>0</v>
      </c>
    </row>
    <row r="12" spans="1:58" ht="12" customHeight="1" thickBot="1" thickTop="1">
      <c r="A12" s="70" t="s">
        <v>67</v>
      </c>
      <c r="B12" s="71" t="s">
        <v>68</v>
      </c>
      <c r="C12" s="192"/>
      <c r="D12" s="192"/>
      <c r="E12" s="72" t="s">
        <v>92</v>
      </c>
      <c r="F12" s="73"/>
      <c r="G12" s="74">
        <v>0</v>
      </c>
      <c r="H12" s="50">
        <v>0</v>
      </c>
      <c r="I12" s="75" t="s">
        <v>43</v>
      </c>
      <c r="J12" s="58">
        <f t="shared" si="0"/>
        <v>0</v>
      </c>
      <c r="K12" s="52">
        <v>0</v>
      </c>
      <c r="L12" s="36">
        <f t="shared" si="6"/>
        <v>0</v>
      </c>
      <c r="M12" s="76">
        <v>0</v>
      </c>
      <c r="N12" s="33">
        <v>0</v>
      </c>
      <c r="O12" s="75" t="s">
        <v>43</v>
      </c>
      <c r="P12" s="81">
        <f t="shared" si="1"/>
        <v>0</v>
      </c>
      <c r="Q12" s="78">
        <v>0</v>
      </c>
      <c r="R12" s="53">
        <f>IF(Q13&gt;20.5,"A*",IF(Q13&gt;18.25,"A",IF(Q13&gt;15.5,"B",IF(Q13&gt;13,"C",IF(Q13&gt;11,"D",IF(Q13&gt;9,"E",IF(Q13&gt;7,"F",IF(Q13&gt;5,"G",))))))))</f>
        <v>0</v>
      </c>
      <c r="S12" s="79">
        <f t="shared" si="2"/>
        <v>0</v>
      </c>
      <c r="T12" s="53">
        <f t="shared" si="7"/>
        <v>0</v>
      </c>
      <c r="U12" s="60"/>
      <c r="V12" s="123" t="s">
        <v>46</v>
      </c>
      <c r="X12" s="60"/>
      <c r="Z12" s="61">
        <v>0</v>
      </c>
      <c r="AA12" s="62">
        <v>0</v>
      </c>
      <c r="AB12" s="61">
        <v>0</v>
      </c>
      <c r="AC12" s="62">
        <v>0</v>
      </c>
      <c r="AD12" s="61">
        <v>0</v>
      </c>
      <c r="AE12" s="62">
        <v>0</v>
      </c>
      <c r="AF12" s="61">
        <v>0</v>
      </c>
      <c r="AG12" s="62">
        <v>0</v>
      </c>
      <c r="AH12" s="61">
        <v>0</v>
      </c>
      <c r="AI12" s="62">
        <v>0</v>
      </c>
      <c r="AJ12" s="61">
        <v>0</v>
      </c>
      <c r="AK12" s="62">
        <v>0</v>
      </c>
      <c r="AL12" s="61">
        <v>0</v>
      </c>
      <c r="AM12" s="62">
        <v>0</v>
      </c>
      <c r="AN12" s="61">
        <v>0</v>
      </c>
      <c r="AO12" s="62">
        <v>0</v>
      </c>
      <c r="AP12" s="61">
        <v>0</v>
      </c>
      <c r="AQ12" s="62">
        <v>0</v>
      </c>
      <c r="AR12" s="61">
        <v>0</v>
      </c>
      <c r="AS12" s="62">
        <v>0</v>
      </c>
      <c r="AT12" s="65">
        <f t="shared" si="3"/>
        <v>0</v>
      </c>
      <c r="AU12" s="64">
        <f t="shared" si="8"/>
        <v>0</v>
      </c>
      <c r="AV12" s="65">
        <f t="shared" si="4"/>
        <v>0</v>
      </c>
      <c r="AW12" s="64">
        <f t="shared" si="9"/>
        <v>0</v>
      </c>
      <c r="AX12" s="65">
        <f t="shared" si="5"/>
        <v>0</v>
      </c>
      <c r="AY12" s="66">
        <f t="shared" si="10"/>
        <v>0</v>
      </c>
      <c r="BA12" s="44">
        <v>0</v>
      </c>
      <c r="BB12" s="80">
        <f>SUM(BA12/110*100)</f>
        <v>0</v>
      </c>
      <c r="BC12" s="68">
        <f t="shared" si="11"/>
        <v>0</v>
      </c>
      <c r="BD12" s="44">
        <v>0</v>
      </c>
      <c r="BE12" s="80">
        <f t="shared" si="12"/>
        <v>0</v>
      </c>
      <c r="BF12" s="68">
        <f t="shared" si="13"/>
        <v>0</v>
      </c>
    </row>
    <row r="13" spans="1:58" ht="12" customHeight="1" thickBot="1" thickTop="1">
      <c r="A13" s="70" t="s">
        <v>65</v>
      </c>
      <c r="B13" s="71" t="s">
        <v>66</v>
      </c>
      <c r="C13" s="192"/>
      <c r="D13" s="192"/>
      <c r="E13" s="72" t="s">
        <v>92</v>
      </c>
      <c r="F13" s="73"/>
      <c r="G13" s="74">
        <v>0</v>
      </c>
      <c r="H13" s="50">
        <v>0</v>
      </c>
      <c r="I13" s="75" t="s">
        <v>43</v>
      </c>
      <c r="J13" s="58">
        <f t="shared" si="0"/>
        <v>0</v>
      </c>
      <c r="K13" s="52">
        <v>0</v>
      </c>
      <c r="L13" s="36">
        <f t="shared" si="6"/>
        <v>0</v>
      </c>
      <c r="M13" s="76">
        <v>0</v>
      </c>
      <c r="N13" s="33">
        <v>0</v>
      </c>
      <c r="O13" s="75" t="s">
        <v>43</v>
      </c>
      <c r="P13" s="81">
        <f t="shared" si="1"/>
        <v>0</v>
      </c>
      <c r="Q13" s="78">
        <v>0</v>
      </c>
      <c r="R13" s="53">
        <f>IF(Q14&gt;20.5,"A*",IF(Q14&gt;18.25,"A",IF(Q14&gt;15.5,"B",IF(Q14&gt;13,"C",IF(Q14&gt;11,"D",IF(Q14&gt;9,"E",IF(Q14&gt;7,"F",IF(Q14&gt;5,"G",))))))))</f>
        <v>0</v>
      </c>
      <c r="S13" s="79">
        <f t="shared" si="2"/>
        <v>0</v>
      </c>
      <c r="T13" s="53">
        <f t="shared" si="7"/>
        <v>0</v>
      </c>
      <c r="U13" s="60"/>
      <c r="V13" s="4" t="s">
        <v>76</v>
      </c>
      <c r="W13" s="60"/>
      <c r="X13" s="60"/>
      <c r="Z13" s="61">
        <v>0</v>
      </c>
      <c r="AA13" s="62">
        <v>0</v>
      </c>
      <c r="AB13" s="61">
        <v>0</v>
      </c>
      <c r="AC13" s="62">
        <v>0</v>
      </c>
      <c r="AD13" s="61">
        <v>0</v>
      </c>
      <c r="AE13" s="62">
        <v>0</v>
      </c>
      <c r="AF13" s="61">
        <v>0</v>
      </c>
      <c r="AG13" s="62">
        <v>0</v>
      </c>
      <c r="AH13" s="61">
        <v>0</v>
      </c>
      <c r="AI13" s="62">
        <v>0</v>
      </c>
      <c r="AJ13" s="61">
        <v>0</v>
      </c>
      <c r="AK13" s="62">
        <v>0</v>
      </c>
      <c r="AL13" s="61">
        <v>0</v>
      </c>
      <c r="AM13" s="62">
        <v>0</v>
      </c>
      <c r="AN13" s="61">
        <v>0</v>
      </c>
      <c r="AO13" s="62">
        <v>0</v>
      </c>
      <c r="AP13" s="61">
        <v>0</v>
      </c>
      <c r="AQ13" s="62">
        <v>0</v>
      </c>
      <c r="AR13" s="61">
        <v>0</v>
      </c>
      <c r="AS13" s="62">
        <v>0</v>
      </c>
      <c r="AT13" s="65">
        <f t="shared" si="3"/>
        <v>0</v>
      </c>
      <c r="AU13" s="64">
        <f t="shared" si="8"/>
        <v>0</v>
      </c>
      <c r="AV13" s="65">
        <f t="shared" si="4"/>
        <v>0</v>
      </c>
      <c r="AW13" s="64">
        <f t="shared" si="9"/>
        <v>0</v>
      </c>
      <c r="AX13" s="65">
        <f t="shared" si="5"/>
        <v>0</v>
      </c>
      <c r="AY13" s="66">
        <f t="shared" si="10"/>
        <v>0</v>
      </c>
      <c r="BA13" s="44">
        <v>0</v>
      </c>
      <c r="BB13" s="80">
        <f>SUM(BA13/110*100)</f>
        <v>0</v>
      </c>
      <c r="BC13" s="68">
        <f t="shared" si="11"/>
        <v>0</v>
      </c>
      <c r="BD13" s="44">
        <v>0</v>
      </c>
      <c r="BE13" s="80">
        <f t="shared" si="12"/>
        <v>0</v>
      </c>
      <c r="BF13" s="68">
        <f t="shared" si="13"/>
        <v>0</v>
      </c>
    </row>
    <row r="14" spans="1:58" ht="12" customHeight="1" thickBot="1" thickTop="1">
      <c r="A14" s="71" t="s">
        <v>72</v>
      </c>
      <c r="B14" s="71" t="s">
        <v>73</v>
      </c>
      <c r="C14" s="192"/>
      <c r="D14" s="192"/>
      <c r="E14" s="72" t="s">
        <v>90</v>
      </c>
      <c r="F14" s="73"/>
      <c r="G14" s="74">
        <v>0</v>
      </c>
      <c r="H14" s="50">
        <v>0</v>
      </c>
      <c r="I14" s="75" t="s">
        <v>43</v>
      </c>
      <c r="J14" s="58">
        <f t="shared" si="0"/>
        <v>0</v>
      </c>
      <c r="K14" s="52">
        <v>0</v>
      </c>
      <c r="L14" s="36">
        <f t="shared" si="6"/>
        <v>0</v>
      </c>
      <c r="M14" s="76">
        <v>0</v>
      </c>
      <c r="N14" s="33">
        <v>0</v>
      </c>
      <c r="O14" s="75" t="s">
        <v>43</v>
      </c>
      <c r="P14" s="81">
        <f t="shared" si="1"/>
        <v>0</v>
      </c>
      <c r="Q14" s="78">
        <v>0</v>
      </c>
      <c r="R14" s="53" t="e">
        <f>IF(#REF!&gt;20.5,"A*",IF(#REF!&gt;18.25,"A",IF(#REF!&gt;15.5,"B",IF(#REF!&gt;13,"C",IF(#REF!&gt;11,"D",IF(#REF!&gt;9,"E",IF(#REF!&gt;7,"F",IF(#REF!&gt;5,"G",))))))))</f>
        <v>#REF!</v>
      </c>
      <c r="S14" s="79">
        <f t="shared" si="2"/>
        <v>0</v>
      </c>
      <c r="T14" s="53">
        <f t="shared" si="7"/>
        <v>0</v>
      </c>
      <c r="U14" s="60"/>
      <c r="V14" s="123" t="s">
        <v>45</v>
      </c>
      <c r="W14" s="60"/>
      <c r="X14" s="60"/>
      <c r="Z14" s="61">
        <v>0</v>
      </c>
      <c r="AA14" s="62">
        <v>0</v>
      </c>
      <c r="AB14" s="61">
        <v>0</v>
      </c>
      <c r="AC14" s="62">
        <v>0</v>
      </c>
      <c r="AD14" s="61">
        <v>0</v>
      </c>
      <c r="AE14" s="62">
        <v>0</v>
      </c>
      <c r="AF14" s="61">
        <v>0</v>
      </c>
      <c r="AG14" s="62">
        <v>0</v>
      </c>
      <c r="AH14" s="61">
        <v>0</v>
      </c>
      <c r="AI14" s="62">
        <v>0</v>
      </c>
      <c r="AJ14" s="61">
        <v>0</v>
      </c>
      <c r="AK14" s="62">
        <v>0</v>
      </c>
      <c r="AL14" s="61">
        <v>0</v>
      </c>
      <c r="AM14" s="62">
        <v>0</v>
      </c>
      <c r="AN14" s="61">
        <v>0</v>
      </c>
      <c r="AO14" s="62">
        <v>0</v>
      </c>
      <c r="AP14" s="61">
        <v>0</v>
      </c>
      <c r="AQ14" s="62">
        <v>0</v>
      </c>
      <c r="AR14" s="61">
        <v>0</v>
      </c>
      <c r="AS14" s="62">
        <v>0</v>
      </c>
      <c r="AT14" s="65">
        <f t="shared" si="3"/>
        <v>0</v>
      </c>
      <c r="AU14" s="64">
        <f t="shared" si="8"/>
        <v>0</v>
      </c>
      <c r="AV14" s="65">
        <f t="shared" si="4"/>
        <v>0</v>
      </c>
      <c r="AW14" s="64">
        <f t="shared" si="9"/>
        <v>0</v>
      </c>
      <c r="AX14" s="65">
        <f t="shared" si="5"/>
        <v>0</v>
      </c>
      <c r="AY14" s="66">
        <f t="shared" si="10"/>
        <v>0</v>
      </c>
      <c r="BA14" s="44">
        <v>0</v>
      </c>
      <c r="BB14" s="80">
        <f>SUM(BA14/110*100)</f>
        <v>0</v>
      </c>
      <c r="BC14" s="68">
        <f t="shared" si="11"/>
        <v>0</v>
      </c>
      <c r="BD14" s="44">
        <v>0</v>
      </c>
      <c r="BE14" s="80">
        <f t="shared" si="12"/>
        <v>0</v>
      </c>
      <c r="BF14" s="68">
        <f t="shared" si="13"/>
        <v>0</v>
      </c>
    </row>
    <row r="15" spans="1:58" ht="12" customHeight="1" thickBot="1" thickTop="1">
      <c r="A15" s="82" t="s">
        <v>59</v>
      </c>
      <c r="B15" s="71" t="s">
        <v>60</v>
      </c>
      <c r="C15" s="192"/>
      <c r="D15" s="192"/>
      <c r="E15" s="83" t="s">
        <v>93</v>
      </c>
      <c r="F15" s="84"/>
      <c r="G15" s="74">
        <v>0</v>
      </c>
      <c r="H15" s="50">
        <v>0</v>
      </c>
      <c r="I15" s="75" t="s">
        <v>43</v>
      </c>
      <c r="J15" s="58">
        <f t="shared" si="0"/>
        <v>0</v>
      </c>
      <c r="K15" s="52">
        <v>0</v>
      </c>
      <c r="L15" s="36">
        <f t="shared" si="6"/>
        <v>0</v>
      </c>
      <c r="M15" s="76">
        <v>0</v>
      </c>
      <c r="N15" s="33">
        <v>0</v>
      </c>
      <c r="O15" s="75" t="s">
        <v>43</v>
      </c>
      <c r="P15" s="81">
        <f t="shared" si="1"/>
        <v>0</v>
      </c>
      <c r="Q15" s="78">
        <v>0</v>
      </c>
      <c r="R15" s="53">
        <f>IF(Q16&gt;20.5,"A*",IF(Q16&gt;18.25,"A",IF(Q16&gt;15.5,"B",IF(Q16&gt;13,"C",IF(Q16&gt;11,"D",IF(Q16&gt;9,"E",IF(Q16&gt;7,"F",IF(Q16&gt;5,"G",))))))))</f>
        <v>0</v>
      </c>
      <c r="S15" s="79">
        <f t="shared" si="2"/>
        <v>0</v>
      </c>
      <c r="T15" s="53">
        <f t="shared" si="7"/>
        <v>0</v>
      </c>
      <c r="U15" s="60"/>
      <c r="V15" s="123" t="s">
        <v>78</v>
      </c>
      <c r="W15" s="60"/>
      <c r="X15" s="60"/>
      <c r="Z15" s="61">
        <v>0</v>
      </c>
      <c r="AA15" s="62">
        <v>0</v>
      </c>
      <c r="AB15" s="61">
        <v>0</v>
      </c>
      <c r="AC15" s="62">
        <v>0</v>
      </c>
      <c r="AD15" s="61">
        <v>0</v>
      </c>
      <c r="AE15" s="62">
        <v>0</v>
      </c>
      <c r="AF15" s="61">
        <v>0</v>
      </c>
      <c r="AG15" s="62">
        <v>0</v>
      </c>
      <c r="AH15" s="61">
        <v>0</v>
      </c>
      <c r="AI15" s="62">
        <v>0</v>
      </c>
      <c r="AJ15" s="61">
        <v>0</v>
      </c>
      <c r="AK15" s="62">
        <v>0</v>
      </c>
      <c r="AL15" s="61">
        <v>0</v>
      </c>
      <c r="AM15" s="62">
        <v>0</v>
      </c>
      <c r="AN15" s="61">
        <v>0</v>
      </c>
      <c r="AO15" s="62">
        <v>0</v>
      </c>
      <c r="AP15" s="61">
        <v>0</v>
      </c>
      <c r="AQ15" s="62">
        <v>0</v>
      </c>
      <c r="AR15" s="61">
        <v>0</v>
      </c>
      <c r="AS15" s="62">
        <v>0</v>
      </c>
      <c r="AT15" s="65">
        <f t="shared" si="3"/>
        <v>0</v>
      </c>
      <c r="AU15" s="64">
        <f t="shared" si="8"/>
        <v>0</v>
      </c>
      <c r="AV15" s="65">
        <f t="shared" si="4"/>
        <v>0</v>
      </c>
      <c r="AW15" s="64">
        <f t="shared" si="9"/>
        <v>0</v>
      </c>
      <c r="AX15" s="65">
        <f t="shared" si="5"/>
        <v>0</v>
      </c>
      <c r="AY15" s="66">
        <f t="shared" si="10"/>
        <v>0</v>
      </c>
      <c r="BA15" s="44">
        <v>0</v>
      </c>
      <c r="BB15" s="80">
        <f>SUM(BA15/118*100)</f>
        <v>0</v>
      </c>
      <c r="BC15" s="68">
        <f t="shared" si="11"/>
        <v>0</v>
      </c>
      <c r="BD15" s="44">
        <v>0</v>
      </c>
      <c r="BE15" s="80">
        <f t="shared" si="12"/>
        <v>0</v>
      </c>
      <c r="BF15" s="68">
        <f t="shared" si="13"/>
        <v>0</v>
      </c>
    </row>
    <row r="16" spans="1:58" ht="12" customHeight="1" thickBot="1" thickTop="1">
      <c r="A16" s="71" t="s">
        <v>74</v>
      </c>
      <c r="B16" s="71" t="s">
        <v>75</v>
      </c>
      <c r="C16" s="192"/>
      <c r="D16" s="192"/>
      <c r="E16" s="83" t="s">
        <v>94</v>
      </c>
      <c r="F16" s="84"/>
      <c r="G16" s="74">
        <v>0</v>
      </c>
      <c r="H16" s="50">
        <v>0</v>
      </c>
      <c r="I16" s="75" t="s">
        <v>43</v>
      </c>
      <c r="J16" s="58">
        <f>SUM(G16:H16)</f>
        <v>0</v>
      </c>
      <c r="K16" s="52">
        <v>0</v>
      </c>
      <c r="L16" s="36">
        <f t="shared" si="6"/>
        <v>0</v>
      </c>
      <c r="M16" s="76">
        <v>0</v>
      </c>
      <c r="N16" s="33">
        <v>0</v>
      </c>
      <c r="O16" s="75" t="s">
        <v>43</v>
      </c>
      <c r="P16" s="81">
        <f>SUM(M16:N16)</f>
        <v>0</v>
      </c>
      <c r="Q16" s="78">
        <v>0</v>
      </c>
      <c r="R16" s="53">
        <f>IF(Q17&gt;20.5,"A*",IF(Q17&gt;18.25,"A",IF(Q17&gt;15.5,"B",IF(Q17&gt;13,"C",IF(Q17&gt;11,"D",IF(Q17&gt;9,"E",IF(Q17&gt;7,"F",IF(Q17&gt;5,"G",))))))))</f>
        <v>0</v>
      </c>
      <c r="S16" s="79">
        <f t="shared" si="2"/>
        <v>0</v>
      </c>
      <c r="T16" s="53">
        <f t="shared" si="7"/>
        <v>0</v>
      </c>
      <c r="U16" s="60"/>
      <c r="V16" s="123" t="s">
        <v>44</v>
      </c>
      <c r="W16" s="60"/>
      <c r="X16" s="60"/>
      <c r="Z16" s="61">
        <v>0</v>
      </c>
      <c r="AA16" s="62">
        <v>0</v>
      </c>
      <c r="AB16" s="61">
        <v>0</v>
      </c>
      <c r="AC16" s="62">
        <v>0</v>
      </c>
      <c r="AD16" s="61">
        <v>0</v>
      </c>
      <c r="AE16" s="62">
        <v>0</v>
      </c>
      <c r="AF16" s="61">
        <v>0</v>
      </c>
      <c r="AG16" s="62">
        <v>0</v>
      </c>
      <c r="AH16" s="61">
        <v>0</v>
      </c>
      <c r="AI16" s="62">
        <v>0</v>
      </c>
      <c r="AJ16" s="61">
        <v>0</v>
      </c>
      <c r="AK16" s="62">
        <v>0</v>
      </c>
      <c r="AL16" s="61">
        <v>0</v>
      </c>
      <c r="AM16" s="62">
        <v>0</v>
      </c>
      <c r="AN16" s="61">
        <v>0</v>
      </c>
      <c r="AO16" s="62">
        <v>0</v>
      </c>
      <c r="AP16" s="61">
        <v>0</v>
      </c>
      <c r="AQ16" s="62">
        <v>0</v>
      </c>
      <c r="AR16" s="61">
        <v>0</v>
      </c>
      <c r="AS16" s="62">
        <v>0</v>
      </c>
      <c r="AT16" s="65">
        <f>SUM(Z16+AB16+AD16+AF16+AH16+AJ16+AL16+AN16+AP16+AR16)</f>
        <v>0</v>
      </c>
      <c r="AU16" s="64">
        <f t="shared" si="8"/>
        <v>0</v>
      </c>
      <c r="AV16" s="65">
        <f>SUM(AA16+AC16+AE16+AG16++AI16+AK16+AM16+AO16+AQ16+AS16)</f>
        <v>0</v>
      </c>
      <c r="AW16" s="64">
        <f t="shared" si="9"/>
        <v>0</v>
      </c>
      <c r="AX16" s="65">
        <f t="shared" si="5"/>
        <v>0</v>
      </c>
      <c r="AY16" s="66">
        <f t="shared" si="10"/>
        <v>0</v>
      </c>
      <c r="BA16" s="44">
        <v>0</v>
      </c>
      <c r="BB16" s="80">
        <f>SUM(BA16/118*100)</f>
        <v>0</v>
      </c>
      <c r="BC16" s="68">
        <f t="shared" si="11"/>
        <v>0</v>
      </c>
      <c r="BD16" s="44">
        <v>0</v>
      </c>
      <c r="BE16" s="80">
        <f t="shared" si="12"/>
        <v>0</v>
      </c>
      <c r="BF16" s="68">
        <f t="shared" si="13"/>
        <v>0</v>
      </c>
    </row>
    <row r="17" spans="1:58" ht="12" customHeight="1" thickBot="1" thickTop="1">
      <c r="A17" s="156" t="s">
        <v>63</v>
      </c>
      <c r="B17" s="119" t="s">
        <v>64</v>
      </c>
      <c r="C17" s="192"/>
      <c r="D17" s="192"/>
      <c r="E17" s="157" t="s">
        <v>92</v>
      </c>
      <c r="F17" s="158"/>
      <c r="G17" s="159">
        <v>0</v>
      </c>
      <c r="H17" s="160">
        <v>0</v>
      </c>
      <c r="I17" s="161" t="s">
        <v>43</v>
      </c>
      <c r="J17" s="30">
        <f>SUM(G17:H17)</f>
        <v>0</v>
      </c>
      <c r="K17" s="126">
        <v>0</v>
      </c>
      <c r="L17" s="162">
        <f t="shared" si="6"/>
        <v>0</v>
      </c>
      <c r="M17" s="163">
        <v>0</v>
      </c>
      <c r="N17" s="21">
        <v>0</v>
      </c>
      <c r="O17" s="161" t="s">
        <v>43</v>
      </c>
      <c r="P17" s="164">
        <f>SUM(M17:N17)</f>
        <v>0</v>
      </c>
      <c r="Q17" s="165">
        <v>0</v>
      </c>
      <c r="R17" s="24">
        <f>IF(Q18&gt;20.5,"A*",IF(Q18&gt;18.25,"A",IF(Q18&gt;15.5,"B",IF(Q18&gt;13,"C",IF(Q18&gt;11,"D",IF(Q18&gt;9,"E",IF(Q18&gt;7,"F",IF(Q18&gt;5,"G",))))))))</f>
        <v>0</v>
      </c>
      <c r="S17" s="166">
        <f t="shared" si="2"/>
        <v>0</v>
      </c>
      <c r="T17" s="24">
        <f t="shared" si="7"/>
        <v>0</v>
      </c>
      <c r="U17" s="118"/>
      <c r="V17" s="122" t="s">
        <v>77</v>
      </c>
      <c r="W17" s="118"/>
      <c r="X17" s="118"/>
      <c r="Z17" s="167">
        <v>0</v>
      </c>
      <c r="AA17" s="168">
        <v>0</v>
      </c>
      <c r="AB17" s="167">
        <v>0</v>
      </c>
      <c r="AC17" s="168">
        <v>0</v>
      </c>
      <c r="AD17" s="167">
        <v>0</v>
      </c>
      <c r="AE17" s="168">
        <v>0</v>
      </c>
      <c r="AF17" s="167">
        <v>0</v>
      </c>
      <c r="AG17" s="168">
        <v>0</v>
      </c>
      <c r="AH17" s="167">
        <v>0</v>
      </c>
      <c r="AI17" s="168">
        <v>0</v>
      </c>
      <c r="AJ17" s="167">
        <v>0</v>
      </c>
      <c r="AK17" s="168">
        <v>0</v>
      </c>
      <c r="AL17" s="167">
        <v>0</v>
      </c>
      <c r="AM17" s="168">
        <v>0</v>
      </c>
      <c r="AN17" s="167">
        <v>0</v>
      </c>
      <c r="AO17" s="168">
        <v>0</v>
      </c>
      <c r="AP17" s="167">
        <v>0</v>
      </c>
      <c r="AQ17" s="168">
        <v>0</v>
      </c>
      <c r="AR17" s="167">
        <v>0</v>
      </c>
      <c r="AS17" s="168">
        <v>0</v>
      </c>
      <c r="AT17" s="169">
        <f>SUM(Z17+AB17+AD17+AF17+AH17+AJ17+AL17+AN17+AP17+AR17)</f>
        <v>0</v>
      </c>
      <c r="AU17" s="170">
        <f t="shared" si="8"/>
        <v>0</v>
      </c>
      <c r="AV17" s="169">
        <f>SUM(AA17+AC17+AE17+AG17++AI17+AK17+AM17+AO17+AQ17+AS17)</f>
        <v>0</v>
      </c>
      <c r="AW17" s="170">
        <f t="shared" si="9"/>
        <v>0</v>
      </c>
      <c r="AX17" s="169">
        <f t="shared" si="5"/>
        <v>0</v>
      </c>
      <c r="AY17" s="171">
        <f t="shared" si="10"/>
        <v>0</v>
      </c>
      <c r="BA17" s="44">
        <v>0</v>
      </c>
      <c r="BB17" s="80">
        <f>SUM(BA17/118*100)</f>
        <v>0</v>
      </c>
      <c r="BC17" s="68">
        <f t="shared" si="11"/>
        <v>0</v>
      </c>
      <c r="BD17" s="44">
        <v>0</v>
      </c>
      <c r="BE17" s="80">
        <f t="shared" si="12"/>
        <v>0</v>
      </c>
      <c r="BF17" s="68">
        <f t="shared" si="13"/>
        <v>0</v>
      </c>
    </row>
    <row r="18" spans="1:58" ht="12" customHeight="1" thickBot="1">
      <c r="A18" s="82" t="s">
        <v>70</v>
      </c>
      <c r="B18" s="188" t="s">
        <v>71</v>
      </c>
      <c r="C18" s="193"/>
      <c r="D18" s="193"/>
      <c r="E18" s="185" t="s">
        <v>93</v>
      </c>
      <c r="F18" s="84"/>
      <c r="G18" s="85">
        <v>0</v>
      </c>
      <c r="H18" s="86">
        <v>0</v>
      </c>
      <c r="I18" s="87" t="s">
        <v>43</v>
      </c>
      <c r="J18" s="88">
        <f>SUM(G18:H18)</f>
        <v>0</v>
      </c>
      <c r="K18" s="52">
        <v>0</v>
      </c>
      <c r="L18" s="53">
        <f t="shared" si="6"/>
        <v>0</v>
      </c>
      <c r="M18" s="85">
        <v>0</v>
      </c>
      <c r="N18" s="89">
        <v>0</v>
      </c>
      <c r="O18" s="87" t="s">
        <v>43</v>
      </c>
      <c r="P18" s="186">
        <f>SUM(M18:N18)</f>
        <v>0</v>
      </c>
      <c r="Q18" s="78">
        <v>0</v>
      </c>
      <c r="R18" s="53">
        <f>IF(Q19&gt;20.5,"A*",IF(Q19&gt;18.25,"A",IF(Q19&gt;15.5,"B",IF(Q19&gt;13,"C",IF(Q19&gt;11,"D",IF(Q19&gt;9,"E",IF(Q19&gt;7,"F",IF(Q19&gt;5,"G",))))))))</f>
        <v>0</v>
      </c>
      <c r="S18" s="187">
        <f t="shared" si="2"/>
        <v>0</v>
      </c>
      <c r="T18" s="53">
        <f t="shared" si="7"/>
        <v>0</v>
      </c>
      <c r="U18" s="90"/>
      <c r="V18" s="124" t="s">
        <v>79</v>
      </c>
      <c r="W18" s="90"/>
      <c r="X18" s="91"/>
      <c r="Z18" s="179">
        <v>0</v>
      </c>
      <c r="AA18" s="180">
        <v>0</v>
      </c>
      <c r="AB18" s="181">
        <v>0</v>
      </c>
      <c r="AC18" s="180">
        <v>0</v>
      </c>
      <c r="AD18" s="181">
        <v>0</v>
      </c>
      <c r="AE18" s="180">
        <v>0</v>
      </c>
      <c r="AF18" s="181">
        <v>0</v>
      </c>
      <c r="AG18" s="180">
        <v>0</v>
      </c>
      <c r="AH18" s="181">
        <v>0</v>
      </c>
      <c r="AI18" s="180">
        <v>0</v>
      </c>
      <c r="AJ18" s="181">
        <v>0</v>
      </c>
      <c r="AK18" s="180">
        <v>0</v>
      </c>
      <c r="AL18" s="181">
        <v>0</v>
      </c>
      <c r="AM18" s="180">
        <v>0</v>
      </c>
      <c r="AN18" s="181">
        <v>0</v>
      </c>
      <c r="AO18" s="180">
        <v>0</v>
      </c>
      <c r="AP18" s="181">
        <v>0</v>
      </c>
      <c r="AQ18" s="180">
        <v>0</v>
      </c>
      <c r="AR18" s="181">
        <v>0</v>
      </c>
      <c r="AS18" s="180">
        <v>0</v>
      </c>
      <c r="AT18" s="182">
        <f>SUM(Z18+AB18+AD18+AF18+AH18+AJ18+AL18+AN18+AP18+AR18)</f>
        <v>0</v>
      </c>
      <c r="AU18" s="183">
        <f t="shared" si="8"/>
        <v>0</v>
      </c>
      <c r="AV18" s="182">
        <f>SUM(AA18+AC18+AE18+AG18++AI18+AK18+AM18+AO18+AQ18+AS18)</f>
        <v>0</v>
      </c>
      <c r="AW18" s="183">
        <f t="shared" si="9"/>
        <v>0</v>
      </c>
      <c r="AX18" s="182">
        <f t="shared" si="5"/>
        <v>0</v>
      </c>
      <c r="AY18" s="184">
        <f t="shared" si="10"/>
        <v>0</v>
      </c>
      <c r="BA18" s="44">
        <v>0</v>
      </c>
      <c r="BB18" s="80">
        <f>SUM(BA18/118*100)</f>
        <v>0</v>
      </c>
      <c r="BC18" s="68">
        <f t="shared" si="11"/>
        <v>0</v>
      </c>
      <c r="BD18" s="44">
        <v>0</v>
      </c>
      <c r="BE18" s="80">
        <f t="shared" si="12"/>
        <v>0</v>
      </c>
      <c r="BF18" s="68">
        <f t="shared" si="13"/>
        <v>0</v>
      </c>
    </row>
    <row r="19" spans="1:58" ht="12" customHeight="1">
      <c r="A19" s="172"/>
      <c r="B19" s="172"/>
      <c r="C19" s="172"/>
      <c r="D19" s="172"/>
      <c r="E19" s="173"/>
      <c r="F19" s="173"/>
      <c r="G19" s="174"/>
      <c r="H19" s="174"/>
      <c r="I19" s="174"/>
      <c r="J19" s="174"/>
      <c r="K19" s="174"/>
      <c r="L19" s="173"/>
      <c r="M19" s="174"/>
      <c r="N19" s="174"/>
      <c r="O19" s="174"/>
      <c r="P19" s="174"/>
      <c r="Q19" s="173"/>
      <c r="R19" s="173"/>
      <c r="S19" s="175"/>
      <c r="T19" s="173"/>
      <c r="U19" s="176"/>
      <c r="V19" s="174"/>
      <c r="W19" s="176"/>
      <c r="X19" s="176"/>
      <c r="Y19" s="172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4"/>
      <c r="AV19" s="176"/>
      <c r="AW19" s="174"/>
      <c r="AX19" s="176"/>
      <c r="AY19" s="173"/>
      <c r="AZ19" s="172"/>
      <c r="BA19" s="117"/>
      <c r="BB19" s="177"/>
      <c r="BC19" s="178"/>
      <c r="BD19" s="117"/>
      <c r="BE19" s="177"/>
      <c r="BF19" s="178"/>
    </row>
    <row r="20" spans="1:58" ht="12" customHeight="1">
      <c r="A20" s="172"/>
      <c r="B20" s="172"/>
      <c r="C20" s="172"/>
      <c r="D20" s="172"/>
      <c r="E20" s="173"/>
      <c r="F20" s="173"/>
      <c r="G20" s="174"/>
      <c r="H20" s="174"/>
      <c r="I20" s="174"/>
      <c r="J20" s="174"/>
      <c r="K20" s="174"/>
      <c r="L20" s="173"/>
      <c r="M20" s="174"/>
      <c r="N20" s="174"/>
      <c r="O20" s="174"/>
      <c r="P20" s="174"/>
      <c r="Q20" s="173"/>
      <c r="R20" s="173"/>
      <c r="S20" s="175"/>
      <c r="T20" s="173"/>
      <c r="U20" s="176"/>
      <c r="V20" s="174"/>
      <c r="W20" s="176"/>
      <c r="X20" s="176"/>
      <c r="Y20" s="172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4"/>
      <c r="AV20" s="176"/>
      <c r="AW20" s="174"/>
      <c r="AX20" s="176"/>
      <c r="AY20" s="173"/>
      <c r="AZ20" s="172"/>
      <c r="BA20" s="117"/>
      <c r="BB20" s="177"/>
      <c r="BC20" s="178"/>
      <c r="BD20" s="117"/>
      <c r="BE20" s="177"/>
      <c r="BF20" s="178"/>
    </row>
    <row r="21" ht="10.5"/>
    <row r="22" ht="11.25" thickBot="1"/>
    <row r="23" spans="5:28" ht="13.5" customHeight="1" thickBot="1">
      <c r="E23" s="235" t="s">
        <v>47</v>
      </c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93"/>
      <c r="U23" s="93"/>
      <c r="V23" s="155"/>
      <c r="W23" s="115"/>
      <c r="X23" s="115"/>
      <c r="Y23" s="115"/>
      <c r="Z23" s="115"/>
      <c r="AA23" s="115"/>
      <c r="AB23" s="115"/>
    </row>
    <row r="24" spans="5:28" ht="12" thickBot="1">
      <c r="E24" s="94"/>
      <c r="F24" s="94"/>
      <c r="G24" s="95"/>
      <c r="H24" s="94"/>
      <c r="I24" s="94"/>
      <c r="J24" s="95"/>
      <c r="K24" s="94"/>
      <c r="L24" s="94"/>
      <c r="M24" s="95"/>
      <c r="N24" s="94"/>
      <c r="O24" s="94"/>
      <c r="P24" s="95"/>
      <c r="Q24" s="94"/>
      <c r="R24" s="94"/>
      <c r="S24" s="95"/>
      <c r="T24" s="94"/>
      <c r="U24" s="96"/>
      <c r="V24" s="98"/>
      <c r="W24" s="94"/>
      <c r="X24" s="94"/>
      <c r="Y24" s="95"/>
      <c r="Z24" s="97"/>
      <c r="AA24" s="97"/>
      <c r="AB24" s="98"/>
    </row>
    <row r="25" spans="5:36" ht="12" customHeight="1" thickBot="1">
      <c r="E25" s="99"/>
      <c r="F25" s="99"/>
      <c r="G25" s="100"/>
      <c r="H25" s="99"/>
      <c r="I25" s="99"/>
      <c r="J25" s="100"/>
      <c r="K25" s="99"/>
      <c r="L25" s="99"/>
      <c r="M25" s="100"/>
      <c r="N25" s="99"/>
      <c r="O25" s="99"/>
      <c r="P25" s="100"/>
      <c r="Q25" s="99"/>
      <c r="R25" s="99"/>
      <c r="S25" s="100"/>
      <c r="T25" s="99"/>
      <c r="U25" s="101"/>
      <c r="V25" s="120"/>
      <c r="W25" s="115"/>
      <c r="X25" s="219" t="s">
        <v>80</v>
      </c>
      <c r="Y25" s="220"/>
      <c r="Z25" s="220"/>
      <c r="AA25" s="220"/>
      <c r="AB25" s="221"/>
      <c r="AC25" s="9"/>
      <c r="AD25" s="219" t="s">
        <v>81</v>
      </c>
      <c r="AE25" s="220"/>
      <c r="AF25" s="221"/>
      <c r="AH25" s="9"/>
      <c r="AI25" s="125"/>
      <c r="AJ25" s="125"/>
    </row>
    <row r="26" spans="3:37" ht="12" customHeight="1" thickBot="1">
      <c r="C26" s="237" t="s">
        <v>100</v>
      </c>
      <c r="D26" s="200">
        <v>39016</v>
      </c>
      <c r="E26" s="102">
        <v>25</v>
      </c>
      <c r="F26" s="102"/>
      <c r="G26" s="46"/>
      <c r="H26" s="102">
        <v>8</v>
      </c>
      <c r="I26" s="102"/>
      <c r="J26" s="46"/>
      <c r="K26" s="102">
        <v>16</v>
      </c>
      <c r="L26" s="102"/>
      <c r="M26" s="46"/>
      <c r="N26" s="102">
        <v>77</v>
      </c>
      <c r="O26" s="102"/>
      <c r="P26" s="46"/>
      <c r="Q26" s="102">
        <v>45</v>
      </c>
      <c r="R26" s="102"/>
      <c r="S26" s="46"/>
      <c r="T26" s="102">
        <v>45</v>
      </c>
      <c r="U26" s="102"/>
      <c r="V26" s="92"/>
      <c r="W26" s="103"/>
      <c r="X26" s="222" t="s">
        <v>82</v>
      </c>
      <c r="Y26" s="222"/>
      <c r="Z26" s="138"/>
      <c r="AA26" s="223" t="s">
        <v>3</v>
      </c>
      <c r="AB26" s="223"/>
      <c r="AC26" s="52"/>
      <c r="AD26" s="219" t="s">
        <v>83</v>
      </c>
      <c r="AE26" s="220"/>
      <c r="AF26" s="221"/>
      <c r="AJ26" s="287" t="s">
        <v>84</v>
      </c>
      <c r="AK26" s="288"/>
    </row>
    <row r="27" spans="3:37" ht="23.25" customHeight="1" thickBot="1">
      <c r="C27" s="238"/>
      <c r="D27" s="198" t="s">
        <v>97</v>
      </c>
      <c r="E27" s="105" t="s">
        <v>96</v>
      </c>
      <c r="F27" s="102" t="s">
        <v>41</v>
      </c>
      <c r="G27" s="68" t="s">
        <v>22</v>
      </c>
      <c r="H27" s="44" t="s">
        <v>48</v>
      </c>
      <c r="I27" s="102" t="s">
        <v>41</v>
      </c>
      <c r="J27" s="68" t="s">
        <v>22</v>
      </c>
      <c r="K27" s="190" t="s">
        <v>95</v>
      </c>
      <c r="L27" s="102" t="s">
        <v>41</v>
      </c>
      <c r="M27" s="68" t="s">
        <v>22</v>
      </c>
      <c r="N27" s="44" t="s">
        <v>49</v>
      </c>
      <c r="O27" s="102" t="s">
        <v>41</v>
      </c>
      <c r="P27" s="68" t="s">
        <v>22</v>
      </c>
      <c r="Q27" s="44" t="s">
        <v>50</v>
      </c>
      <c r="R27" s="102" t="s">
        <v>41</v>
      </c>
      <c r="S27" s="68" t="s">
        <v>22</v>
      </c>
      <c r="T27" s="44" t="s">
        <v>51</v>
      </c>
      <c r="U27" s="102" t="s">
        <v>41</v>
      </c>
      <c r="V27" s="106" t="s">
        <v>22</v>
      </c>
      <c r="W27" s="103"/>
      <c r="X27" s="139" t="s">
        <v>101</v>
      </c>
      <c r="Y27" s="142" t="s">
        <v>41</v>
      </c>
      <c r="Z27" s="29" t="s">
        <v>22</v>
      </c>
      <c r="AA27" s="154" t="s">
        <v>85</v>
      </c>
      <c r="AB27" s="131" t="s">
        <v>22</v>
      </c>
      <c r="AC27" s="144" t="s">
        <v>41</v>
      </c>
      <c r="AD27" s="154" t="s">
        <v>85</v>
      </c>
      <c r="AE27" s="131" t="s">
        <v>22</v>
      </c>
      <c r="AF27" s="145" t="s">
        <v>41</v>
      </c>
      <c r="AH27" s="147" t="s">
        <v>88</v>
      </c>
      <c r="AI27" s="133" t="s">
        <v>87</v>
      </c>
      <c r="AJ27" s="153" t="s">
        <v>86</v>
      </c>
      <c r="AK27" s="135" t="s">
        <v>22</v>
      </c>
    </row>
    <row r="28" spans="1:37" ht="12.75" thickBot="1" thickTop="1">
      <c r="A28" s="70" t="s">
        <v>69</v>
      </c>
      <c r="B28" s="194" t="s">
        <v>68</v>
      </c>
      <c r="C28" s="199" t="s">
        <v>90</v>
      </c>
      <c r="D28" s="199" t="s">
        <v>56</v>
      </c>
      <c r="E28" s="195">
        <v>2</v>
      </c>
      <c r="F28" s="107">
        <f>SUM(E28/16*100)</f>
        <v>12.5</v>
      </c>
      <c r="G28" s="68">
        <f>IF(F28&gt;82,"A*",IF(F28&gt;73,"A",IF(F28&gt;62,"B",IF(F28&gt;52,"C",IF(F28&gt;44,"D",IF(F28&gt;36,"E",IF(F28&gt;28,"F",IF(F28&gt;20,"G",))))))))</f>
        <v>0</v>
      </c>
      <c r="H28" s="44"/>
      <c r="I28" s="107">
        <f>SUM(H28/52*100)</f>
        <v>0</v>
      </c>
      <c r="J28" s="68">
        <f>IF(I28&gt;82,"A*",IF(I28&gt;73,"A",IF(I28&gt;62,"B",IF(I28&gt;52,"C",IF(I28&gt;44,"D",IF(I28&gt;36,"E",IF(I28&gt;28,"F",IF(I28&gt;20,"G",))))))))</f>
        <v>0</v>
      </c>
      <c r="K28" s="44">
        <v>1</v>
      </c>
      <c r="L28" s="107">
        <f>SUM(K28/16*100)</f>
        <v>6.25</v>
      </c>
      <c r="M28" s="68">
        <f>IF(L28&gt;82,"A*",IF(L28&gt;73,"A",IF(L28&gt;62,"B",IF(L28&gt;52,"C",IF(L28&gt;44,"D",IF(L28&gt;36,"E",IF(L28&gt;28,"F",IF(L28&gt;20,"G",))))))))</f>
        <v>0</v>
      </c>
      <c r="N28" s="44"/>
      <c r="O28" s="107">
        <f>SUM(N28/77*100)</f>
        <v>0</v>
      </c>
      <c r="P28" s="68">
        <f>IF(O28&gt;82,"A*",IF(O28&gt;73,"A",IF(O28&gt;62,"B",IF(O28&gt;52,"C",IF(O28&gt;44,"D",IF(O28&gt;36,"E",IF(O28&gt;28,"F",IF(O28&gt;20,"G",))))))))</f>
        <v>0</v>
      </c>
      <c r="Q28" s="44"/>
      <c r="R28" s="107">
        <f>SUM(Q28/45*100)</f>
        <v>0</v>
      </c>
      <c r="S28" s="68">
        <f>IF(R28&gt;82,"A*",IF(R28&gt;73,"A",IF(R28&gt;62,"B",IF(R28&gt;52,"C",IF(R28&gt;44,"D",IF(R28&gt;36,"E",IF(R28&gt;28,"F",IF(R28&gt;20,"G",))))))))</f>
        <v>0</v>
      </c>
      <c r="T28" s="44"/>
      <c r="U28" s="107">
        <f>SUM(T28/45*100)</f>
        <v>0</v>
      </c>
      <c r="V28" s="106">
        <f>IF(U28&gt;82,"A*",IF(U28&gt;73,"A",IF(U28&gt;62,"B",IF(U28&gt;52,"C",IF(U28&gt;44,"D",IF(U28&gt;36,"E",IF(U28&gt;28,"F",IF(U28&gt;20,"G",))))))))</f>
        <v>0</v>
      </c>
      <c r="W28" s="103"/>
      <c r="X28" s="140">
        <v>28</v>
      </c>
      <c r="Y28" s="143">
        <f>SUM(X28/60*100)</f>
        <v>46.666666666666664</v>
      </c>
      <c r="Z28" s="29" t="str">
        <f>IF(Y28&gt;82,"A*",IF(Y28&gt;73,"A",IF(Y28&gt;62,"B",IF(Y28&gt;52,"C",IF(Y28&gt;44,"D",IF(Y28&gt;36,"E",IF(Y28&gt;28,"F",IF(Y28&gt;20,"G",))))))))</f>
        <v>D</v>
      </c>
      <c r="AA28" s="141">
        <f aca="true" t="shared" si="14" ref="AA28:AA36">SUM(AT10)</f>
        <v>0</v>
      </c>
      <c r="AB28" s="131">
        <f>IF(AA28&gt;24.6,"A*",IF(AA28&gt;21.9,"A",IF(AA28&gt;18.6,"B",IF(AA28&gt;15.6,"C",IF(AA28&gt;13.2,"D",IF(AA28&gt;10.8,"E",IF(AA28&gt;8.4,"F",IF(AA28&gt;6,"G",))))))))</f>
        <v>0</v>
      </c>
      <c r="AC28" s="144">
        <f>SUM(AA28/30*100)</f>
        <v>0</v>
      </c>
      <c r="AD28" s="141">
        <v>0</v>
      </c>
      <c r="AE28" s="132">
        <f aca="true" t="shared" si="15" ref="AE28:AE36">IF(AD28&gt;24.6,"A*",IF(AD28&gt;21.9,"A",IF(AD28&gt;18.6,"B",IF(AD28&gt;15.6,"C",IF(AD28&gt;13.2,"D",IF(AD28&gt;10.8,"E",IF(AD28&gt;8.4,"F",IF(AD28&gt;6,"G",))))))))</f>
        <v>0</v>
      </c>
      <c r="AF28" s="146">
        <f aca="true" t="shared" si="16" ref="AF28:AF36">SUM(AD28/30*100)</f>
        <v>0</v>
      </c>
      <c r="AH28" s="148">
        <f aca="true" t="shared" si="17" ref="AH28:AH36">SUM(Y28+AC28)/2</f>
        <v>23.333333333333332</v>
      </c>
      <c r="AI28" s="134" t="str">
        <f aca="true" t="shared" si="18" ref="AI28:AI36">IF(AH28&gt;82,"A*",IF(AH28&gt;73,"A",IF(AH28&gt;62,"B",IF(AH28&gt;52,"C",IF(AH28&gt;44,"D",IF(AH28&gt;36,"E",IF(AH28&gt;28,"F",IF(AH28&gt;20,"G",))))))))</f>
        <v>G</v>
      </c>
      <c r="AJ28" s="149">
        <f aca="true" t="shared" si="19" ref="AJ28:AJ36">AVERAGE(Y28,AC28,AF28)</f>
        <v>15.555555555555555</v>
      </c>
      <c r="AK28" s="135">
        <f aca="true" t="shared" si="20" ref="AK28:AK36">IF(AJ28&gt;81.9,"A*",IF(AJ28&gt;72.9,"A",IF(AJ28&gt;61.9,"B",IF(AJ28&gt;51.9,"C",IF(AJ28&gt;43.9,"D",IF(AJ28&gt;35.9,"E",IF(AJ28&gt;27.9,"F",IF(AJ28&gt;19.9,"G",))))))))</f>
        <v>0</v>
      </c>
    </row>
    <row r="29" spans="1:37" ht="12.75" thickBot="1" thickTop="1">
      <c r="A29" s="70" t="s">
        <v>61</v>
      </c>
      <c r="B29" s="194" t="s">
        <v>62</v>
      </c>
      <c r="C29" s="199" t="s">
        <v>56</v>
      </c>
      <c r="D29" s="199" t="s">
        <v>90</v>
      </c>
      <c r="E29" s="195">
        <v>4</v>
      </c>
      <c r="F29" s="107">
        <f aca="true" t="shared" si="21" ref="F29:F36">SUM(E29/16*100)</f>
        <v>25</v>
      </c>
      <c r="G29" s="68" t="str">
        <f aca="true" t="shared" si="22" ref="G29:G36">IF(F29&gt;82,"A*",IF(F29&gt;73,"A",IF(F29&gt;62,"B",IF(F29&gt;52,"C",IF(F29&gt;44,"D",IF(F29&gt;36,"E",IF(F29&gt;28,"F",IF(F29&gt;20,"G",))))))))</f>
        <v>G</v>
      </c>
      <c r="H29" s="44"/>
      <c r="I29" s="107">
        <f aca="true" t="shared" si="23" ref="I29:I36">SUM(H29/52*100)</f>
        <v>0</v>
      </c>
      <c r="J29" s="68">
        <f aca="true" t="shared" si="24" ref="J29:J36">IF(I29&gt;82,"A*",IF(I29&gt;73,"A",IF(I29&gt;62,"B",IF(I29&gt;52,"C",IF(I29&gt;44,"D",IF(I29&gt;36,"E",IF(I29&gt;28,"F",IF(I29&gt;20,"G",))))))))</f>
        <v>0</v>
      </c>
      <c r="K29" s="44">
        <v>5</v>
      </c>
      <c r="L29" s="107">
        <f aca="true" t="shared" si="25" ref="L29:L36">SUM(K29/16*100)</f>
        <v>31.25</v>
      </c>
      <c r="M29" s="68" t="str">
        <f aca="true" t="shared" si="26" ref="M29:M36">IF(L29&gt;82,"A*",IF(L29&gt;73,"A",IF(L29&gt;62,"B",IF(L29&gt;52,"C",IF(L29&gt;44,"D",IF(L29&gt;36,"E",IF(L29&gt;28,"F",IF(L29&gt;20,"G",))))))))</f>
        <v>F</v>
      </c>
      <c r="N29" s="44"/>
      <c r="O29" s="107">
        <f aca="true" t="shared" si="27" ref="O29:O36">SUM(N29/77*100)</f>
        <v>0</v>
      </c>
      <c r="P29" s="68">
        <f aca="true" t="shared" si="28" ref="P29:P36">IF(O29&gt;82,"A*",IF(O29&gt;73,"A",IF(O29&gt;62,"B",IF(O29&gt;52,"C",IF(O29&gt;44,"D",IF(O29&gt;36,"E",IF(O29&gt;28,"F",IF(O29&gt;20,"G",))))))))</f>
        <v>0</v>
      </c>
      <c r="Q29" s="44"/>
      <c r="R29" s="107">
        <f aca="true" t="shared" si="29" ref="R29:R36">SUM(Q29/45*100)</f>
        <v>0</v>
      </c>
      <c r="S29" s="68">
        <f aca="true" t="shared" si="30" ref="S29:S36">IF(R29&gt;82,"A*",IF(R29&gt;73,"A",IF(R29&gt;62,"B",IF(R29&gt;52,"C",IF(R29&gt;44,"D",IF(R29&gt;36,"E",IF(R29&gt;28,"F",IF(R29&gt;20,"G",))))))))</f>
        <v>0</v>
      </c>
      <c r="T29" s="44"/>
      <c r="U29" s="107">
        <f aca="true" t="shared" si="31" ref="U29:U36">SUM(T29/45*100)</f>
        <v>0</v>
      </c>
      <c r="V29" s="106">
        <f aca="true" t="shared" si="32" ref="V29:V36">IF(U29&gt;82,"A*",IF(U29&gt;73,"A",IF(U29&gt;62,"B",IF(U29&gt;52,"C",IF(U29&gt;44,"D",IF(U29&gt;36,"E",IF(U29&gt;28,"F",IF(U29&gt;20,"G",))))))))</f>
        <v>0</v>
      </c>
      <c r="W29" s="103"/>
      <c r="X29" s="140">
        <v>17</v>
      </c>
      <c r="Y29" s="143">
        <f aca="true" t="shared" si="33" ref="Y29:Y36">SUM(X29/60*100)</f>
        <v>28.333333333333332</v>
      </c>
      <c r="Z29" s="29" t="str">
        <f aca="true" t="shared" si="34" ref="Z29:Z36">IF(Y29&gt;82,"A*",IF(Y29&gt;73,"A",IF(Y29&gt;62,"B",IF(Y29&gt;52,"C",IF(Y29&gt;44,"D",IF(Y29&gt;36,"E",IF(Y29&gt;28,"F",IF(Y29&gt;20,"G",))))))))</f>
        <v>F</v>
      </c>
      <c r="AA29" s="141">
        <f t="shared" si="14"/>
        <v>0</v>
      </c>
      <c r="AB29" s="131">
        <f>IF(AA29&gt;24.6,"A*",IF(AA29&gt;21.9,"A",IF(AA29&gt;18.6,"B",IF(AA29&gt;15.6,"C",IF(AA29&gt;13.2,"D",IF(AA29&gt;10.8,"E",IF(AA29&gt;8.4,"F",IF(AA29&gt;6,"G",))))))))</f>
        <v>0</v>
      </c>
      <c r="AC29" s="144">
        <f aca="true" t="shared" si="35" ref="AC29:AC36">SUM(AA29/30*100)</f>
        <v>0</v>
      </c>
      <c r="AD29" s="152">
        <v>0</v>
      </c>
      <c r="AE29" s="132">
        <f t="shared" si="15"/>
        <v>0</v>
      </c>
      <c r="AF29" s="146">
        <f t="shared" si="16"/>
        <v>0</v>
      </c>
      <c r="AH29" s="148">
        <f t="shared" si="17"/>
        <v>14.166666666666666</v>
      </c>
      <c r="AI29" s="134">
        <f t="shared" si="18"/>
        <v>0</v>
      </c>
      <c r="AJ29" s="149">
        <f t="shared" si="19"/>
        <v>9.444444444444445</v>
      </c>
      <c r="AK29" s="135">
        <f t="shared" si="20"/>
        <v>0</v>
      </c>
    </row>
    <row r="30" spans="1:37" ht="12.75" thickBot="1" thickTop="1">
      <c r="A30" s="70" t="s">
        <v>67</v>
      </c>
      <c r="B30" s="194" t="s">
        <v>68</v>
      </c>
      <c r="C30" s="199" t="s">
        <v>92</v>
      </c>
      <c r="D30" s="199" t="s">
        <v>90</v>
      </c>
      <c r="E30" s="195">
        <v>0</v>
      </c>
      <c r="F30" s="107">
        <f t="shared" si="21"/>
        <v>0</v>
      </c>
      <c r="G30" s="68">
        <f t="shared" si="22"/>
        <v>0</v>
      </c>
      <c r="H30" s="44"/>
      <c r="I30" s="107">
        <f t="shared" si="23"/>
        <v>0</v>
      </c>
      <c r="J30" s="68">
        <f t="shared" si="24"/>
        <v>0</v>
      </c>
      <c r="K30" s="44">
        <v>1</v>
      </c>
      <c r="L30" s="107">
        <f t="shared" si="25"/>
        <v>6.25</v>
      </c>
      <c r="M30" s="68">
        <f t="shared" si="26"/>
        <v>0</v>
      </c>
      <c r="N30" s="44"/>
      <c r="O30" s="107">
        <f t="shared" si="27"/>
        <v>0</v>
      </c>
      <c r="P30" s="68">
        <f t="shared" si="28"/>
        <v>0</v>
      </c>
      <c r="Q30" s="44"/>
      <c r="R30" s="107">
        <f t="shared" si="29"/>
        <v>0</v>
      </c>
      <c r="S30" s="68">
        <f t="shared" si="30"/>
        <v>0</v>
      </c>
      <c r="T30" s="44"/>
      <c r="U30" s="107">
        <f t="shared" si="31"/>
        <v>0</v>
      </c>
      <c r="V30" s="106">
        <f t="shared" si="32"/>
        <v>0</v>
      </c>
      <c r="W30" s="103"/>
      <c r="X30" s="140">
        <v>12</v>
      </c>
      <c r="Y30" s="143">
        <f t="shared" si="33"/>
        <v>20</v>
      </c>
      <c r="Z30" s="29">
        <f t="shared" si="34"/>
        <v>0</v>
      </c>
      <c r="AA30" s="141">
        <f t="shared" si="14"/>
        <v>0</v>
      </c>
      <c r="AB30" s="131">
        <f aca="true" t="shared" si="36" ref="AB30:AB36">IF(AA30&gt;24.6,"A*",IF(AA30&gt;21.9,"A",IF(AA30&gt;18.6,"B",IF(AA30&gt;15.6,"C",IF(AA30&gt;13.2,"D",IF(AA30&gt;10.8,"E",IF(AA30&gt;8.4,"F",IF(AA30&gt;6,"G",))))))))</f>
        <v>0</v>
      </c>
      <c r="AC30" s="144">
        <f t="shared" si="35"/>
        <v>0</v>
      </c>
      <c r="AD30" s="152">
        <v>0</v>
      </c>
      <c r="AE30" s="132">
        <f t="shared" si="15"/>
        <v>0</v>
      </c>
      <c r="AF30" s="146">
        <f t="shared" si="16"/>
        <v>0</v>
      </c>
      <c r="AH30" s="148">
        <f t="shared" si="17"/>
        <v>10</v>
      </c>
      <c r="AI30" s="134">
        <f t="shared" si="18"/>
        <v>0</v>
      </c>
      <c r="AJ30" s="149">
        <f t="shared" si="19"/>
        <v>6.666666666666667</v>
      </c>
      <c r="AK30" s="135">
        <f t="shared" si="20"/>
        <v>0</v>
      </c>
    </row>
    <row r="31" spans="1:37" ht="12.75" thickBot="1" thickTop="1">
      <c r="A31" s="70" t="s">
        <v>65</v>
      </c>
      <c r="B31" s="194" t="s">
        <v>66</v>
      </c>
      <c r="C31" s="199" t="s">
        <v>92</v>
      </c>
      <c r="D31" s="199" t="s">
        <v>98</v>
      </c>
      <c r="E31" s="195">
        <v>0</v>
      </c>
      <c r="F31" s="107">
        <f t="shared" si="21"/>
        <v>0</v>
      </c>
      <c r="G31" s="68">
        <f t="shared" si="22"/>
        <v>0</v>
      </c>
      <c r="H31" s="44"/>
      <c r="I31" s="107">
        <f t="shared" si="23"/>
        <v>0</v>
      </c>
      <c r="J31" s="68">
        <f t="shared" si="24"/>
        <v>0</v>
      </c>
      <c r="K31" s="44">
        <v>11</v>
      </c>
      <c r="L31" s="107">
        <f t="shared" si="25"/>
        <v>68.75</v>
      </c>
      <c r="M31" s="68" t="str">
        <f t="shared" si="26"/>
        <v>B</v>
      </c>
      <c r="N31" s="44"/>
      <c r="O31" s="107">
        <f t="shared" si="27"/>
        <v>0</v>
      </c>
      <c r="P31" s="68">
        <f t="shared" si="28"/>
        <v>0</v>
      </c>
      <c r="Q31" s="44"/>
      <c r="R31" s="107">
        <f t="shared" si="29"/>
        <v>0</v>
      </c>
      <c r="S31" s="68">
        <f t="shared" si="30"/>
        <v>0</v>
      </c>
      <c r="T31" s="44"/>
      <c r="U31" s="107">
        <f t="shared" si="31"/>
        <v>0</v>
      </c>
      <c r="V31" s="106">
        <f t="shared" si="32"/>
        <v>0</v>
      </c>
      <c r="W31" s="103"/>
      <c r="X31" s="140">
        <v>30</v>
      </c>
      <c r="Y31" s="143">
        <f t="shared" si="33"/>
        <v>50</v>
      </c>
      <c r="Z31" s="29" t="str">
        <f t="shared" si="34"/>
        <v>D</v>
      </c>
      <c r="AA31" s="141">
        <f t="shared" si="14"/>
        <v>0</v>
      </c>
      <c r="AB31" s="131">
        <f t="shared" si="36"/>
        <v>0</v>
      </c>
      <c r="AC31" s="144">
        <f t="shared" si="35"/>
        <v>0</v>
      </c>
      <c r="AD31" s="152">
        <v>0</v>
      </c>
      <c r="AE31" s="132">
        <f t="shared" si="15"/>
        <v>0</v>
      </c>
      <c r="AF31" s="146">
        <f t="shared" si="16"/>
        <v>0</v>
      </c>
      <c r="AH31" s="148">
        <f t="shared" si="17"/>
        <v>25</v>
      </c>
      <c r="AI31" s="134" t="str">
        <f t="shared" si="18"/>
        <v>G</v>
      </c>
      <c r="AJ31" s="149">
        <f t="shared" si="19"/>
        <v>16.666666666666668</v>
      </c>
      <c r="AK31" s="135">
        <f t="shared" si="20"/>
        <v>0</v>
      </c>
    </row>
    <row r="32" spans="1:37" ht="12.75" thickBot="1" thickTop="1">
      <c r="A32" s="71" t="s">
        <v>72</v>
      </c>
      <c r="B32" s="194" t="s">
        <v>73</v>
      </c>
      <c r="C32" s="199" t="s">
        <v>90</v>
      </c>
      <c r="D32" s="199" t="s">
        <v>90</v>
      </c>
      <c r="E32" s="195">
        <v>0</v>
      </c>
      <c r="F32" s="107">
        <f t="shared" si="21"/>
        <v>0</v>
      </c>
      <c r="G32" s="68">
        <f t="shared" si="22"/>
        <v>0</v>
      </c>
      <c r="H32" s="44"/>
      <c r="I32" s="107">
        <f t="shared" si="23"/>
        <v>0</v>
      </c>
      <c r="J32" s="68">
        <f t="shared" si="24"/>
        <v>0</v>
      </c>
      <c r="K32" s="44"/>
      <c r="L32" s="107">
        <f t="shared" si="25"/>
        <v>0</v>
      </c>
      <c r="M32" s="68">
        <f t="shared" si="26"/>
        <v>0</v>
      </c>
      <c r="N32" s="44"/>
      <c r="O32" s="107">
        <f t="shared" si="27"/>
        <v>0</v>
      </c>
      <c r="P32" s="68">
        <f t="shared" si="28"/>
        <v>0</v>
      </c>
      <c r="Q32" s="44"/>
      <c r="R32" s="107">
        <f t="shared" si="29"/>
        <v>0</v>
      </c>
      <c r="S32" s="68">
        <f t="shared" si="30"/>
        <v>0</v>
      </c>
      <c r="T32" s="44"/>
      <c r="U32" s="107">
        <f t="shared" si="31"/>
        <v>0</v>
      </c>
      <c r="V32" s="106">
        <f t="shared" si="32"/>
        <v>0</v>
      </c>
      <c r="W32" s="103"/>
      <c r="X32" s="140">
        <v>14</v>
      </c>
      <c r="Y32" s="143">
        <f t="shared" si="33"/>
        <v>23.333333333333332</v>
      </c>
      <c r="Z32" s="29" t="str">
        <f t="shared" si="34"/>
        <v>G</v>
      </c>
      <c r="AA32" s="141">
        <f t="shared" si="14"/>
        <v>0</v>
      </c>
      <c r="AB32" s="131">
        <f t="shared" si="36"/>
        <v>0</v>
      </c>
      <c r="AC32" s="144">
        <f t="shared" si="35"/>
        <v>0</v>
      </c>
      <c r="AD32" s="152">
        <v>0</v>
      </c>
      <c r="AE32" s="132">
        <f t="shared" si="15"/>
        <v>0</v>
      </c>
      <c r="AF32" s="146">
        <f t="shared" si="16"/>
        <v>0</v>
      </c>
      <c r="AH32" s="148">
        <f t="shared" si="17"/>
        <v>11.666666666666666</v>
      </c>
      <c r="AI32" s="134">
        <f t="shared" si="18"/>
        <v>0</v>
      </c>
      <c r="AJ32" s="149">
        <f t="shared" si="19"/>
        <v>7.777777777777778</v>
      </c>
      <c r="AK32" s="135">
        <f t="shared" si="20"/>
        <v>0</v>
      </c>
    </row>
    <row r="33" spans="1:37" ht="12.75" thickBot="1" thickTop="1">
      <c r="A33" s="82" t="s">
        <v>59</v>
      </c>
      <c r="B33" s="194" t="s">
        <v>60</v>
      </c>
      <c r="C33" s="199" t="s">
        <v>99</v>
      </c>
      <c r="D33" s="199" t="s">
        <v>99</v>
      </c>
      <c r="E33" s="195">
        <v>11</v>
      </c>
      <c r="F33" s="107">
        <f t="shared" si="21"/>
        <v>68.75</v>
      </c>
      <c r="G33" s="68" t="str">
        <f t="shared" si="22"/>
        <v>B</v>
      </c>
      <c r="H33" s="44"/>
      <c r="I33" s="107">
        <f t="shared" si="23"/>
        <v>0</v>
      </c>
      <c r="J33" s="68">
        <f t="shared" si="24"/>
        <v>0</v>
      </c>
      <c r="K33" s="44">
        <v>16</v>
      </c>
      <c r="L33" s="107">
        <f t="shared" si="25"/>
        <v>100</v>
      </c>
      <c r="M33" s="68" t="str">
        <f t="shared" si="26"/>
        <v>A*</v>
      </c>
      <c r="N33" s="44"/>
      <c r="O33" s="107">
        <f t="shared" si="27"/>
        <v>0</v>
      </c>
      <c r="P33" s="68">
        <f t="shared" si="28"/>
        <v>0</v>
      </c>
      <c r="Q33" s="44"/>
      <c r="R33" s="107">
        <f t="shared" si="29"/>
        <v>0</v>
      </c>
      <c r="S33" s="68">
        <f t="shared" si="30"/>
        <v>0</v>
      </c>
      <c r="T33" s="44"/>
      <c r="U33" s="107">
        <f t="shared" si="31"/>
        <v>0</v>
      </c>
      <c r="V33" s="106">
        <f t="shared" si="32"/>
        <v>0</v>
      </c>
      <c r="W33" s="103"/>
      <c r="X33" s="140">
        <v>33</v>
      </c>
      <c r="Y33" s="143">
        <f t="shared" si="33"/>
        <v>55.00000000000001</v>
      </c>
      <c r="Z33" s="29" t="str">
        <f t="shared" si="34"/>
        <v>C</v>
      </c>
      <c r="AA33" s="141">
        <f t="shared" si="14"/>
        <v>0</v>
      </c>
      <c r="AB33" s="131">
        <f t="shared" si="36"/>
        <v>0</v>
      </c>
      <c r="AC33" s="144">
        <f t="shared" si="35"/>
        <v>0</v>
      </c>
      <c r="AD33" s="152">
        <v>0</v>
      </c>
      <c r="AE33" s="132">
        <f t="shared" si="15"/>
        <v>0</v>
      </c>
      <c r="AF33" s="146">
        <f t="shared" si="16"/>
        <v>0</v>
      </c>
      <c r="AH33" s="148">
        <f t="shared" si="17"/>
        <v>27.500000000000004</v>
      </c>
      <c r="AI33" s="134" t="str">
        <f t="shared" si="18"/>
        <v>G</v>
      </c>
      <c r="AJ33" s="149">
        <f t="shared" si="19"/>
        <v>18.333333333333336</v>
      </c>
      <c r="AK33" s="135">
        <f t="shared" si="20"/>
        <v>0</v>
      </c>
    </row>
    <row r="34" spans="1:37" ht="12.75" thickBot="1" thickTop="1">
      <c r="A34" s="71" t="s">
        <v>74</v>
      </c>
      <c r="B34" s="194" t="s">
        <v>75</v>
      </c>
      <c r="C34" s="199" t="s">
        <v>92</v>
      </c>
      <c r="D34" s="199" t="s">
        <v>90</v>
      </c>
      <c r="E34" s="195">
        <v>6</v>
      </c>
      <c r="F34" s="107">
        <f t="shared" si="21"/>
        <v>37.5</v>
      </c>
      <c r="G34" s="68" t="str">
        <f t="shared" si="22"/>
        <v>E</v>
      </c>
      <c r="H34" s="44"/>
      <c r="I34" s="107">
        <f t="shared" si="23"/>
        <v>0</v>
      </c>
      <c r="J34" s="68">
        <f t="shared" si="24"/>
        <v>0</v>
      </c>
      <c r="K34" s="44">
        <v>10</v>
      </c>
      <c r="L34" s="107">
        <f t="shared" si="25"/>
        <v>62.5</v>
      </c>
      <c r="M34" s="68" t="str">
        <f t="shared" si="26"/>
        <v>B</v>
      </c>
      <c r="N34" s="44"/>
      <c r="O34" s="107">
        <f t="shared" si="27"/>
        <v>0</v>
      </c>
      <c r="P34" s="68">
        <f t="shared" si="28"/>
        <v>0</v>
      </c>
      <c r="Q34" s="44"/>
      <c r="R34" s="107">
        <f t="shared" si="29"/>
        <v>0</v>
      </c>
      <c r="S34" s="68">
        <f t="shared" si="30"/>
        <v>0</v>
      </c>
      <c r="T34" s="44"/>
      <c r="U34" s="107">
        <f t="shared" si="31"/>
        <v>0</v>
      </c>
      <c r="V34" s="106">
        <f t="shared" si="32"/>
        <v>0</v>
      </c>
      <c r="W34" s="103"/>
      <c r="X34" s="140">
        <v>26</v>
      </c>
      <c r="Y34" s="143">
        <f t="shared" si="33"/>
        <v>43.333333333333336</v>
      </c>
      <c r="Z34" s="29" t="str">
        <f t="shared" si="34"/>
        <v>E</v>
      </c>
      <c r="AA34" s="141">
        <f t="shared" si="14"/>
        <v>0</v>
      </c>
      <c r="AB34" s="131">
        <f t="shared" si="36"/>
        <v>0</v>
      </c>
      <c r="AC34" s="144">
        <f t="shared" si="35"/>
        <v>0</v>
      </c>
      <c r="AD34" s="152">
        <v>0</v>
      </c>
      <c r="AE34" s="132">
        <f t="shared" si="15"/>
        <v>0</v>
      </c>
      <c r="AF34" s="146">
        <f t="shared" si="16"/>
        <v>0</v>
      </c>
      <c r="AH34" s="148">
        <f t="shared" si="17"/>
        <v>21.666666666666668</v>
      </c>
      <c r="AI34" s="134" t="str">
        <f t="shared" si="18"/>
        <v>G</v>
      </c>
      <c r="AJ34" s="149">
        <f t="shared" si="19"/>
        <v>14.444444444444445</v>
      </c>
      <c r="AK34" s="135">
        <f t="shared" si="20"/>
        <v>0</v>
      </c>
    </row>
    <row r="35" spans="1:37" ht="12.75" thickBot="1" thickTop="1">
      <c r="A35" s="70" t="s">
        <v>63</v>
      </c>
      <c r="B35" s="194" t="s">
        <v>64</v>
      </c>
      <c r="C35" s="199" t="s">
        <v>92</v>
      </c>
      <c r="D35" s="199" t="s">
        <v>90</v>
      </c>
      <c r="E35" s="196">
        <v>0</v>
      </c>
      <c r="F35" s="107">
        <f t="shared" si="21"/>
        <v>0</v>
      </c>
      <c r="G35" s="111">
        <f t="shared" si="22"/>
        <v>0</v>
      </c>
      <c r="H35" s="109"/>
      <c r="I35" s="107">
        <f t="shared" si="23"/>
        <v>0</v>
      </c>
      <c r="J35" s="111">
        <f t="shared" si="24"/>
        <v>0</v>
      </c>
      <c r="K35" s="109">
        <v>13</v>
      </c>
      <c r="L35" s="107">
        <f t="shared" si="25"/>
        <v>81.25</v>
      </c>
      <c r="M35" s="111" t="str">
        <f t="shared" si="26"/>
        <v>A</v>
      </c>
      <c r="N35" s="109"/>
      <c r="O35" s="110">
        <f t="shared" si="27"/>
        <v>0</v>
      </c>
      <c r="P35" s="111">
        <f t="shared" si="28"/>
        <v>0</v>
      </c>
      <c r="Q35" s="109"/>
      <c r="R35" s="110">
        <f t="shared" si="29"/>
        <v>0</v>
      </c>
      <c r="S35" s="111">
        <f t="shared" si="30"/>
        <v>0</v>
      </c>
      <c r="T35" s="109"/>
      <c r="U35" s="110">
        <f t="shared" si="31"/>
        <v>0</v>
      </c>
      <c r="V35" s="112">
        <f t="shared" si="32"/>
        <v>0</v>
      </c>
      <c r="W35" s="103"/>
      <c r="X35" s="140">
        <v>23</v>
      </c>
      <c r="Y35" s="143">
        <f t="shared" si="33"/>
        <v>38.333333333333336</v>
      </c>
      <c r="Z35" s="29" t="str">
        <f t="shared" si="34"/>
        <v>E</v>
      </c>
      <c r="AA35" s="141">
        <f t="shared" si="14"/>
        <v>0</v>
      </c>
      <c r="AB35" s="131">
        <f t="shared" si="36"/>
        <v>0</v>
      </c>
      <c r="AC35" s="144">
        <f t="shared" si="35"/>
        <v>0</v>
      </c>
      <c r="AD35" s="152">
        <v>0</v>
      </c>
      <c r="AE35" s="132">
        <f t="shared" si="15"/>
        <v>0</v>
      </c>
      <c r="AF35" s="146">
        <f t="shared" si="16"/>
        <v>0</v>
      </c>
      <c r="AH35" s="148">
        <f t="shared" si="17"/>
        <v>19.166666666666668</v>
      </c>
      <c r="AI35" s="134">
        <f t="shared" si="18"/>
        <v>0</v>
      </c>
      <c r="AJ35" s="150">
        <f t="shared" si="19"/>
        <v>12.777777777777779</v>
      </c>
      <c r="AK35" s="136">
        <f t="shared" si="20"/>
        <v>0</v>
      </c>
    </row>
    <row r="36" spans="1:37" ht="12.75" thickBot="1" thickTop="1">
      <c r="A36" s="70" t="s">
        <v>70</v>
      </c>
      <c r="B36" s="194" t="s">
        <v>71</v>
      </c>
      <c r="C36" s="199" t="s">
        <v>99</v>
      </c>
      <c r="D36" s="199" t="s">
        <v>92</v>
      </c>
      <c r="E36" s="195">
        <v>0</v>
      </c>
      <c r="F36" s="107">
        <f t="shared" si="21"/>
        <v>0</v>
      </c>
      <c r="G36" s="68">
        <f t="shared" si="22"/>
        <v>0</v>
      </c>
      <c r="H36" s="44"/>
      <c r="I36" s="107">
        <f t="shared" si="23"/>
        <v>0</v>
      </c>
      <c r="J36" s="68">
        <f t="shared" si="24"/>
        <v>0</v>
      </c>
      <c r="K36" s="44">
        <v>14</v>
      </c>
      <c r="L36" s="107">
        <f t="shared" si="25"/>
        <v>87.5</v>
      </c>
      <c r="M36" s="68" t="str">
        <f t="shared" si="26"/>
        <v>A*</v>
      </c>
      <c r="N36" s="44"/>
      <c r="O36" s="107">
        <f t="shared" si="27"/>
        <v>0</v>
      </c>
      <c r="P36" s="68">
        <f t="shared" si="28"/>
        <v>0</v>
      </c>
      <c r="Q36" s="44"/>
      <c r="R36" s="107">
        <f t="shared" si="29"/>
        <v>0</v>
      </c>
      <c r="S36" s="68">
        <f t="shared" si="30"/>
        <v>0</v>
      </c>
      <c r="T36" s="44"/>
      <c r="U36" s="107">
        <f t="shared" si="31"/>
        <v>0</v>
      </c>
      <c r="V36" s="106">
        <f t="shared" si="32"/>
        <v>0</v>
      </c>
      <c r="W36" s="103"/>
      <c r="X36" s="140">
        <v>27</v>
      </c>
      <c r="Y36" s="143">
        <f t="shared" si="33"/>
        <v>45</v>
      </c>
      <c r="Z36" s="29" t="str">
        <f t="shared" si="34"/>
        <v>D</v>
      </c>
      <c r="AA36" s="141">
        <f t="shared" si="14"/>
        <v>0</v>
      </c>
      <c r="AB36" s="131">
        <f t="shared" si="36"/>
        <v>0</v>
      </c>
      <c r="AC36" s="144">
        <f t="shared" si="35"/>
        <v>0</v>
      </c>
      <c r="AD36" s="152">
        <v>0</v>
      </c>
      <c r="AE36" s="132">
        <f t="shared" si="15"/>
        <v>0</v>
      </c>
      <c r="AF36" s="146">
        <f t="shared" si="16"/>
        <v>0</v>
      </c>
      <c r="AH36" s="148">
        <f t="shared" si="17"/>
        <v>22.5</v>
      </c>
      <c r="AI36" s="134" t="str">
        <f t="shared" si="18"/>
        <v>G</v>
      </c>
      <c r="AJ36" s="151">
        <f t="shared" si="19"/>
        <v>15</v>
      </c>
      <c r="AK36" s="137">
        <f t="shared" si="20"/>
        <v>0</v>
      </c>
    </row>
    <row r="37" spans="5:36" ht="12" thickTop="1">
      <c r="E37" s="113"/>
      <c r="F37" s="114"/>
      <c r="G37" s="98"/>
      <c r="H37" s="113"/>
      <c r="I37" s="114"/>
      <c r="J37" s="98"/>
      <c r="K37" s="113"/>
      <c r="L37" s="114"/>
      <c r="M37" s="98"/>
      <c r="N37" s="113"/>
      <c r="O37" s="114"/>
      <c r="P37" s="98"/>
      <c r="Q37" s="113"/>
      <c r="R37" s="114"/>
      <c r="S37" s="98"/>
      <c r="T37" s="113"/>
      <c r="U37" s="114"/>
      <c r="V37" s="98"/>
      <c r="W37" s="103"/>
      <c r="X37" s="127"/>
      <c r="Y37" s="128"/>
      <c r="Z37" s="9"/>
      <c r="AA37" s="125"/>
      <c r="AB37" s="125"/>
      <c r="AC37" s="9"/>
      <c r="AD37" s="5"/>
      <c r="AE37" s="97"/>
      <c r="AF37" s="129"/>
      <c r="AG37" s="129"/>
      <c r="AH37" s="130"/>
      <c r="AI37" s="129"/>
      <c r="AJ37" s="9"/>
    </row>
    <row r="38" spans="5:36" ht="11.25">
      <c r="E38" s="113"/>
      <c r="F38" s="114"/>
      <c r="G38" s="98"/>
      <c r="H38" s="113"/>
      <c r="I38" s="114"/>
      <c r="J38" s="98"/>
      <c r="K38" s="113"/>
      <c r="L38" s="114"/>
      <c r="M38" s="98"/>
      <c r="N38" s="113"/>
      <c r="O38" s="114"/>
      <c r="P38" s="98"/>
      <c r="Q38" s="113"/>
      <c r="R38" s="114"/>
      <c r="S38" s="98"/>
      <c r="T38" s="113"/>
      <c r="U38" s="114"/>
      <c r="V38" s="98"/>
      <c r="W38" s="103"/>
      <c r="X38" s="127"/>
      <c r="Y38" s="128"/>
      <c r="Z38" s="9"/>
      <c r="AA38" s="125"/>
      <c r="AB38" s="125"/>
      <c r="AC38" s="9"/>
      <c r="AD38" s="5"/>
      <c r="AE38" s="97"/>
      <c r="AF38" s="129"/>
      <c r="AG38" s="129"/>
      <c r="AH38" s="130"/>
      <c r="AI38" s="129"/>
      <c r="AJ38" s="9"/>
    </row>
    <row r="39" spans="5:28" ht="12" thickBot="1">
      <c r="E39" s="113"/>
      <c r="F39" s="114"/>
      <c r="G39" s="98"/>
      <c r="H39" s="113"/>
      <c r="I39" s="114"/>
      <c r="J39" s="98"/>
      <c r="K39" s="113"/>
      <c r="L39" s="114"/>
      <c r="M39" s="98"/>
      <c r="N39" s="113"/>
      <c r="O39" s="114"/>
      <c r="P39" s="98"/>
      <c r="Q39" s="113"/>
      <c r="R39" s="114"/>
      <c r="S39" s="98"/>
      <c r="T39" s="113"/>
      <c r="U39" s="114"/>
      <c r="V39" s="98"/>
      <c r="W39" s="103"/>
      <c r="X39" s="108"/>
      <c r="Y39" s="104"/>
      <c r="Z39" s="103"/>
      <c r="AA39" s="108"/>
      <c r="AB39" s="104"/>
    </row>
    <row r="40" spans="5:29" ht="12" thickBot="1">
      <c r="E40" s="235" t="s">
        <v>52</v>
      </c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63"/>
      <c r="T40" s="115"/>
      <c r="U40" s="115"/>
      <c r="V40" s="98"/>
      <c r="W40" s="115"/>
      <c r="X40" s="115"/>
      <c r="Y40" s="115"/>
      <c r="Z40" s="115"/>
      <c r="AA40" s="115"/>
      <c r="AB40" s="115"/>
      <c r="AC40" s="5"/>
    </row>
    <row r="41" spans="5:28" ht="11.25">
      <c r="E41" s="94"/>
      <c r="F41" s="94"/>
      <c r="G41" s="95"/>
      <c r="H41" s="94"/>
      <c r="I41" s="94"/>
      <c r="J41" s="95"/>
      <c r="K41" s="94"/>
      <c r="L41" s="94"/>
      <c r="M41" s="95"/>
      <c r="N41" s="94"/>
      <c r="O41" s="94"/>
      <c r="P41" s="95"/>
      <c r="Q41" s="94"/>
      <c r="R41" s="94"/>
      <c r="S41" s="95"/>
      <c r="T41" s="94"/>
      <c r="U41" s="96"/>
      <c r="V41" s="98"/>
      <c r="W41" s="94"/>
      <c r="X41" s="94"/>
      <c r="Y41" s="95"/>
      <c r="Z41" s="97"/>
      <c r="AA41" s="97"/>
      <c r="AB41" s="98"/>
    </row>
    <row r="42" spans="5:28" ht="12" thickBot="1">
      <c r="E42" s="99"/>
      <c r="F42" s="99"/>
      <c r="G42" s="100"/>
      <c r="H42" s="99"/>
      <c r="I42" s="99"/>
      <c r="J42" s="100"/>
      <c r="K42" s="99"/>
      <c r="L42" s="99"/>
      <c r="M42" s="100"/>
      <c r="N42" s="99"/>
      <c r="O42" s="99"/>
      <c r="P42" s="100"/>
      <c r="Q42" s="99"/>
      <c r="R42" s="99"/>
      <c r="S42" s="100"/>
      <c r="T42" s="99"/>
      <c r="U42" s="101"/>
      <c r="V42" s="120"/>
      <c r="W42" s="284"/>
      <c r="X42" s="284"/>
      <c r="Y42" s="284"/>
      <c r="Z42" s="284"/>
      <c r="AA42" s="284"/>
      <c r="AB42" s="284"/>
    </row>
    <row r="43" spans="5:28" ht="12" thickBot="1">
      <c r="E43" s="102">
        <v>0</v>
      </c>
      <c r="F43" s="102"/>
      <c r="G43" s="46"/>
      <c r="H43" s="102">
        <v>0</v>
      </c>
      <c r="I43" s="102"/>
      <c r="J43" s="46"/>
      <c r="K43" s="102">
        <v>0</v>
      </c>
      <c r="L43" s="102"/>
      <c r="M43" s="46"/>
      <c r="N43" s="102">
        <v>0</v>
      </c>
      <c r="O43" s="102"/>
      <c r="P43" s="46"/>
      <c r="Q43" s="102">
        <v>0</v>
      </c>
      <c r="R43" s="102"/>
      <c r="S43" s="46"/>
      <c r="T43" s="102">
        <v>0</v>
      </c>
      <c r="U43" s="102"/>
      <c r="V43" s="92"/>
      <c r="W43" s="113"/>
      <c r="X43" s="116"/>
      <c r="Y43" s="98"/>
      <c r="Z43" s="113"/>
      <c r="AA43" s="97"/>
      <c r="AB43" s="98"/>
    </row>
    <row r="44" spans="5:28" ht="12" thickBot="1">
      <c r="E44" s="44" t="s">
        <v>53</v>
      </c>
      <c r="F44" s="102" t="s">
        <v>41</v>
      </c>
      <c r="G44" s="68" t="s">
        <v>22</v>
      </c>
      <c r="H44" s="44" t="s">
        <v>54</v>
      </c>
      <c r="I44" s="102" t="s">
        <v>41</v>
      </c>
      <c r="J44" s="68" t="s">
        <v>22</v>
      </c>
      <c r="K44" s="44" t="s">
        <v>55</v>
      </c>
      <c r="L44" s="102" t="s">
        <v>41</v>
      </c>
      <c r="M44" s="68" t="s">
        <v>22</v>
      </c>
      <c r="N44" s="44" t="s">
        <v>49</v>
      </c>
      <c r="O44" s="102" t="s">
        <v>41</v>
      </c>
      <c r="P44" s="68" t="s">
        <v>22</v>
      </c>
      <c r="Q44" s="44" t="s">
        <v>50</v>
      </c>
      <c r="R44" s="102" t="s">
        <v>41</v>
      </c>
      <c r="S44" s="68" t="s">
        <v>22</v>
      </c>
      <c r="T44" s="44" t="s">
        <v>51</v>
      </c>
      <c r="U44" s="102" t="s">
        <v>41</v>
      </c>
      <c r="V44" s="106" t="s">
        <v>22</v>
      </c>
      <c r="W44" s="113"/>
      <c r="X44" s="116"/>
      <c r="Y44" s="98"/>
      <c r="Z44" s="117"/>
      <c r="AA44" s="113"/>
      <c r="AB44" s="98"/>
    </row>
    <row r="45" spans="1:28" ht="12.75" thickBot="1" thickTop="1">
      <c r="A45" s="70" t="s">
        <v>69</v>
      </c>
      <c r="B45" s="194" t="s">
        <v>68</v>
      </c>
      <c r="C45" s="197"/>
      <c r="D45" s="197"/>
      <c r="E45" s="195"/>
      <c r="F45" s="107">
        <f aca="true" t="shared" si="37" ref="F45:F50">SUM(E45/22*100)</f>
        <v>0</v>
      </c>
      <c r="G45" s="68">
        <f>IF(F45&gt;82,"A*",IF(F45&gt;73,"A",IF(F45&gt;62,"B",IF(F45&gt;52,"C",IF(F45&gt;44,"D",IF(F45&gt;36,"E",IF(F45&gt;28,"F",IF(F45&gt;20,"G",))))))))</f>
        <v>0</v>
      </c>
      <c r="H45" s="44"/>
      <c r="I45" s="107">
        <f aca="true" t="shared" si="38" ref="I45:I50">SUM(H45/8*100)</f>
        <v>0</v>
      </c>
      <c r="J45" s="68">
        <f>IF(I45&gt;82,"A*",IF(I45&gt;73,"A",IF(I45&gt;62,"B",IF(I45&gt;52,"C",IF(I45&gt;44,"D",IF(I45&gt;36,"E",IF(I45&gt;28,"F",IF(I45&gt;20,"G",))))))))</f>
        <v>0</v>
      </c>
      <c r="K45" s="44">
        <v>3</v>
      </c>
      <c r="L45" s="107">
        <f>SUM(K45/18*100)</f>
        <v>16.666666666666664</v>
      </c>
      <c r="M45" s="68">
        <f>IF(L45&gt;82,"A*",IF(L45&gt;73,"A",IF(L45&gt;62,"B",IF(L45&gt;52,"C",IF(L45&gt;44,"D",IF(L45&gt;36,"E",IF(L45&gt;28,"F",IF(L45&gt;20,"G",))))))))</f>
        <v>0</v>
      </c>
      <c r="N45" s="44">
        <v>13</v>
      </c>
      <c r="O45" s="107">
        <f>SUM(N45/43*100)</f>
        <v>30.23255813953488</v>
      </c>
      <c r="P45" s="68" t="str">
        <f>IF(O45&gt;82,"A*",IF(O45&gt;73,"A",IF(O45&gt;62,"B",IF(O45&gt;52,"C",IF(O45&gt;44,"D",IF(O45&gt;36,"E",IF(O45&gt;28,"F",IF(O45&gt;20,"G",))))))))</f>
        <v>F</v>
      </c>
      <c r="Q45" s="44"/>
      <c r="R45" s="107">
        <f>SUM(Q45/45*100)</f>
        <v>0</v>
      </c>
      <c r="S45" s="68">
        <f>IF(R45&gt;82,"A*",IF(R45&gt;73,"A",IF(R45&gt;62,"B",IF(R45&gt;52,"C",IF(R45&gt;44,"D",IF(R45&gt;36,"E",IF(R45&gt;28,"F",IF(R45&gt;20,"G",))))))))</f>
        <v>0</v>
      </c>
      <c r="T45" s="44"/>
      <c r="U45" s="107">
        <f>SUM(T45/45*100)</f>
        <v>0</v>
      </c>
      <c r="V45" s="106">
        <f>IF(U45&gt;82,"A*",IF(U45&gt;73,"A",IF(U45&gt;62,"B",IF(U45&gt;52,"C",IF(U45&gt;44,"D",IF(U45&gt;36,"E",IF(U45&gt;28,"F",IF(U45&gt;20,"G",))))))))</f>
        <v>0</v>
      </c>
      <c r="W45" s="117"/>
      <c r="X45" s="114"/>
      <c r="Y45" s="98"/>
      <c r="Z45" s="113"/>
      <c r="AA45" s="114"/>
      <c r="AB45" s="98"/>
    </row>
    <row r="46" spans="1:28" ht="12.75" thickBot="1" thickTop="1">
      <c r="A46" s="70" t="s">
        <v>61</v>
      </c>
      <c r="B46" s="194" t="s">
        <v>62</v>
      </c>
      <c r="C46" s="197"/>
      <c r="D46" s="197"/>
      <c r="E46" s="195"/>
      <c r="F46" s="107">
        <f t="shared" si="37"/>
        <v>0</v>
      </c>
      <c r="G46" s="68">
        <f aca="true" t="shared" si="39" ref="G46:G53">IF(F46&gt;82,"A*",IF(F46&gt;73,"A",IF(F46&gt;62,"B",IF(F46&gt;52,"C",IF(F46&gt;44,"D",IF(F46&gt;36,"E",IF(F46&gt;28,"F",IF(F46&gt;20,"G",))))))))</f>
        <v>0</v>
      </c>
      <c r="H46" s="44"/>
      <c r="I46" s="107">
        <f t="shared" si="38"/>
        <v>0</v>
      </c>
      <c r="J46" s="68">
        <f aca="true" t="shared" si="40" ref="J46:J53">IF(I46&gt;82,"A*",IF(I46&gt;73,"A",IF(I46&gt;62,"B",IF(I46&gt;52,"C",IF(I46&gt;44,"D",IF(I46&gt;36,"E",IF(I46&gt;28,"F",IF(I46&gt;20,"G",))))))))</f>
        <v>0</v>
      </c>
      <c r="K46" s="44">
        <v>10</v>
      </c>
      <c r="L46" s="107">
        <f aca="true" t="shared" si="41" ref="L46:L53">SUM(K46/18*100)</f>
        <v>55.55555555555556</v>
      </c>
      <c r="M46" s="68" t="str">
        <f aca="true" t="shared" si="42" ref="M46:M53">IF(L46&gt;82,"A*",IF(L46&gt;73,"A",IF(L46&gt;62,"B",IF(L46&gt;52,"C",IF(L46&gt;44,"D",IF(L46&gt;36,"E",IF(L46&gt;28,"F",IF(L46&gt;20,"G",))))))))</f>
        <v>C</v>
      </c>
      <c r="N46" s="44">
        <v>13</v>
      </c>
      <c r="O46" s="107">
        <f aca="true" t="shared" si="43" ref="O46:O53">SUM(N46/43*100)</f>
        <v>30.23255813953488</v>
      </c>
      <c r="P46" s="68" t="str">
        <f aca="true" t="shared" si="44" ref="P46:P53">IF(O46&gt;82,"A*",IF(O46&gt;73,"A",IF(O46&gt;62,"B",IF(O46&gt;52,"C",IF(O46&gt;44,"D",IF(O46&gt;36,"E",IF(O46&gt;28,"F",IF(O46&gt;20,"G",))))))))</f>
        <v>F</v>
      </c>
      <c r="Q46" s="44"/>
      <c r="R46" s="107">
        <f aca="true" t="shared" si="45" ref="R46:R53">SUM(Q46/45*100)</f>
        <v>0</v>
      </c>
      <c r="S46" s="68">
        <f aca="true" t="shared" si="46" ref="S46:S53">IF(R46&gt;82,"A*",IF(R46&gt;73,"A",IF(R46&gt;62,"B",IF(R46&gt;52,"C",IF(R46&gt;44,"D",IF(R46&gt;36,"E",IF(R46&gt;28,"F",IF(R46&gt;20,"G",))))))))</f>
        <v>0</v>
      </c>
      <c r="T46" s="44"/>
      <c r="U46" s="107">
        <f aca="true" t="shared" si="47" ref="U46:U53">SUM(T46/45*100)</f>
        <v>0</v>
      </c>
      <c r="V46" s="106">
        <f aca="true" t="shared" si="48" ref="V46:V53">IF(U46&gt;82,"A*",IF(U46&gt;73,"A",IF(U46&gt;62,"B",IF(U46&gt;52,"C",IF(U46&gt;44,"D",IF(U46&gt;36,"E",IF(U46&gt;28,"F",IF(U46&gt;20,"G",))))))))</f>
        <v>0</v>
      </c>
      <c r="W46" s="117"/>
      <c r="X46" s="114"/>
      <c r="Y46" s="98"/>
      <c r="Z46" s="113"/>
      <c r="AA46" s="114"/>
      <c r="AB46" s="98"/>
    </row>
    <row r="47" spans="1:28" ht="12.75" thickBot="1" thickTop="1">
      <c r="A47" s="70" t="s">
        <v>67</v>
      </c>
      <c r="B47" s="194" t="s">
        <v>68</v>
      </c>
      <c r="C47" s="197"/>
      <c r="D47" s="197"/>
      <c r="E47" s="195"/>
      <c r="F47" s="107">
        <f t="shared" si="37"/>
        <v>0</v>
      </c>
      <c r="G47" s="68">
        <f t="shared" si="39"/>
        <v>0</v>
      </c>
      <c r="H47" s="44"/>
      <c r="I47" s="107">
        <f t="shared" si="38"/>
        <v>0</v>
      </c>
      <c r="J47" s="68">
        <f t="shared" si="40"/>
        <v>0</v>
      </c>
      <c r="K47" s="44"/>
      <c r="L47" s="107">
        <f t="shared" si="41"/>
        <v>0</v>
      </c>
      <c r="M47" s="68">
        <f t="shared" si="42"/>
        <v>0</v>
      </c>
      <c r="N47" s="44"/>
      <c r="O47" s="107">
        <f t="shared" si="43"/>
        <v>0</v>
      </c>
      <c r="P47" s="68">
        <f t="shared" si="44"/>
        <v>0</v>
      </c>
      <c r="Q47" s="44"/>
      <c r="R47" s="107">
        <f t="shared" si="45"/>
        <v>0</v>
      </c>
      <c r="S47" s="68">
        <f t="shared" si="46"/>
        <v>0</v>
      </c>
      <c r="T47" s="44"/>
      <c r="U47" s="107">
        <f t="shared" si="47"/>
        <v>0</v>
      </c>
      <c r="V47" s="106">
        <f t="shared" si="48"/>
        <v>0</v>
      </c>
      <c r="W47" s="113"/>
      <c r="X47" s="114"/>
      <c r="Y47" s="98"/>
      <c r="Z47" s="113"/>
      <c r="AA47" s="114"/>
      <c r="AB47" s="98"/>
    </row>
    <row r="48" spans="1:28" ht="12.75" thickBot="1" thickTop="1">
      <c r="A48" s="70" t="s">
        <v>65</v>
      </c>
      <c r="B48" s="194" t="s">
        <v>66</v>
      </c>
      <c r="C48" s="197"/>
      <c r="D48" s="197"/>
      <c r="E48" s="195"/>
      <c r="F48" s="107">
        <f t="shared" si="37"/>
        <v>0</v>
      </c>
      <c r="G48" s="68">
        <f t="shared" si="39"/>
        <v>0</v>
      </c>
      <c r="H48" s="44"/>
      <c r="I48" s="107">
        <f t="shared" si="38"/>
        <v>0</v>
      </c>
      <c r="J48" s="68">
        <f t="shared" si="40"/>
        <v>0</v>
      </c>
      <c r="K48" s="44">
        <v>12</v>
      </c>
      <c r="L48" s="107">
        <f t="shared" si="41"/>
        <v>66.66666666666666</v>
      </c>
      <c r="M48" s="68" t="str">
        <f t="shared" si="42"/>
        <v>B</v>
      </c>
      <c r="N48" s="44">
        <v>14</v>
      </c>
      <c r="O48" s="107">
        <f t="shared" si="43"/>
        <v>32.55813953488372</v>
      </c>
      <c r="P48" s="68" t="str">
        <f t="shared" si="44"/>
        <v>F</v>
      </c>
      <c r="Q48" s="44"/>
      <c r="R48" s="107">
        <f t="shared" si="45"/>
        <v>0</v>
      </c>
      <c r="S48" s="68">
        <f t="shared" si="46"/>
        <v>0</v>
      </c>
      <c r="T48" s="44"/>
      <c r="U48" s="107">
        <f t="shared" si="47"/>
        <v>0</v>
      </c>
      <c r="V48" s="106">
        <f t="shared" si="48"/>
        <v>0</v>
      </c>
      <c r="W48" s="113"/>
      <c r="X48" s="114"/>
      <c r="Y48" s="98"/>
      <c r="Z48" s="113"/>
      <c r="AA48" s="114"/>
      <c r="AB48" s="98"/>
    </row>
    <row r="49" spans="1:28" ht="12.75" thickBot="1" thickTop="1">
      <c r="A49" s="71" t="s">
        <v>72</v>
      </c>
      <c r="B49" s="194" t="s">
        <v>73</v>
      </c>
      <c r="C49" s="197"/>
      <c r="D49" s="197"/>
      <c r="E49" s="195"/>
      <c r="F49" s="107">
        <f t="shared" si="37"/>
        <v>0</v>
      </c>
      <c r="G49" s="68">
        <f t="shared" si="39"/>
        <v>0</v>
      </c>
      <c r="H49" s="44"/>
      <c r="I49" s="107">
        <f t="shared" si="38"/>
        <v>0</v>
      </c>
      <c r="J49" s="68">
        <f t="shared" si="40"/>
        <v>0</v>
      </c>
      <c r="K49" s="44"/>
      <c r="L49" s="107">
        <f t="shared" si="41"/>
        <v>0</v>
      </c>
      <c r="M49" s="68">
        <f t="shared" si="42"/>
        <v>0</v>
      </c>
      <c r="N49" s="44">
        <v>18</v>
      </c>
      <c r="O49" s="107">
        <f t="shared" si="43"/>
        <v>41.86046511627907</v>
      </c>
      <c r="P49" s="68" t="str">
        <f t="shared" si="44"/>
        <v>E</v>
      </c>
      <c r="Q49" s="44"/>
      <c r="R49" s="107">
        <f t="shared" si="45"/>
        <v>0</v>
      </c>
      <c r="S49" s="68">
        <f t="shared" si="46"/>
        <v>0</v>
      </c>
      <c r="T49" s="44"/>
      <c r="U49" s="107">
        <f t="shared" si="47"/>
        <v>0</v>
      </c>
      <c r="V49" s="106">
        <f t="shared" si="48"/>
        <v>0</v>
      </c>
      <c r="W49" s="117"/>
      <c r="X49" s="114"/>
      <c r="Y49" s="98"/>
      <c r="Z49" s="113"/>
      <c r="AA49" s="114"/>
      <c r="AB49" s="98"/>
    </row>
    <row r="50" spans="1:28" ht="12.75" thickBot="1" thickTop="1">
      <c r="A50" s="82" t="s">
        <v>59</v>
      </c>
      <c r="B50" s="194" t="s">
        <v>60</v>
      </c>
      <c r="C50" s="197"/>
      <c r="D50" s="197"/>
      <c r="E50" s="195"/>
      <c r="F50" s="107">
        <f t="shared" si="37"/>
        <v>0</v>
      </c>
      <c r="G50" s="68">
        <f t="shared" si="39"/>
        <v>0</v>
      </c>
      <c r="H50" s="44"/>
      <c r="I50" s="107">
        <f t="shared" si="38"/>
        <v>0</v>
      </c>
      <c r="J50" s="68">
        <f t="shared" si="40"/>
        <v>0</v>
      </c>
      <c r="K50" s="44">
        <v>17</v>
      </c>
      <c r="L50" s="107">
        <f t="shared" si="41"/>
        <v>94.44444444444444</v>
      </c>
      <c r="M50" s="68" t="str">
        <f t="shared" si="42"/>
        <v>A*</v>
      </c>
      <c r="N50" s="44">
        <v>22</v>
      </c>
      <c r="O50" s="107">
        <f t="shared" si="43"/>
        <v>51.162790697674424</v>
      </c>
      <c r="P50" s="68" t="str">
        <f t="shared" si="44"/>
        <v>D</v>
      </c>
      <c r="Q50" s="44"/>
      <c r="R50" s="107">
        <f t="shared" si="45"/>
        <v>0</v>
      </c>
      <c r="S50" s="68">
        <f t="shared" si="46"/>
        <v>0</v>
      </c>
      <c r="T50" s="44"/>
      <c r="U50" s="107">
        <f t="shared" si="47"/>
        <v>0</v>
      </c>
      <c r="V50" s="68">
        <f t="shared" si="48"/>
        <v>0</v>
      </c>
      <c r="W50" s="113"/>
      <c r="X50" s="114"/>
      <c r="Y50" s="98"/>
      <c r="Z50" s="113"/>
      <c r="AA50" s="114"/>
      <c r="AB50" s="98"/>
    </row>
    <row r="51" spans="1:22" ht="12.75" thickBot="1" thickTop="1">
      <c r="A51" s="71" t="s">
        <v>74</v>
      </c>
      <c r="B51" s="194" t="s">
        <v>75</v>
      </c>
      <c r="C51" s="197"/>
      <c r="D51" s="197"/>
      <c r="E51" s="195"/>
      <c r="F51" s="107">
        <f>SUM(E51/25*100)</f>
        <v>0</v>
      </c>
      <c r="G51" s="68">
        <f t="shared" si="39"/>
        <v>0</v>
      </c>
      <c r="H51" s="44"/>
      <c r="I51" s="107">
        <f>SUM(H51/52*100)</f>
        <v>0</v>
      </c>
      <c r="J51" s="68">
        <f t="shared" si="40"/>
        <v>0</v>
      </c>
      <c r="K51" s="44">
        <v>6</v>
      </c>
      <c r="L51" s="107">
        <f t="shared" si="41"/>
        <v>33.33333333333333</v>
      </c>
      <c r="M51" s="68" t="str">
        <f t="shared" si="42"/>
        <v>F</v>
      </c>
      <c r="N51" s="44">
        <v>16</v>
      </c>
      <c r="O51" s="107">
        <f t="shared" si="43"/>
        <v>37.2093023255814</v>
      </c>
      <c r="P51" s="68" t="str">
        <f t="shared" si="44"/>
        <v>E</v>
      </c>
      <c r="Q51" s="44"/>
      <c r="R51" s="107">
        <f t="shared" si="45"/>
        <v>0</v>
      </c>
      <c r="S51" s="68">
        <f t="shared" si="46"/>
        <v>0</v>
      </c>
      <c r="T51" s="44"/>
      <c r="U51" s="107">
        <f t="shared" si="47"/>
        <v>0</v>
      </c>
      <c r="V51" s="106">
        <f t="shared" si="48"/>
        <v>0</v>
      </c>
    </row>
    <row r="52" spans="1:22" ht="12.75" thickBot="1" thickTop="1">
      <c r="A52" s="70" t="s">
        <v>63</v>
      </c>
      <c r="B52" s="194" t="s">
        <v>64</v>
      </c>
      <c r="C52" s="197"/>
      <c r="D52" s="197"/>
      <c r="E52" s="196"/>
      <c r="F52" s="110">
        <f>SUM(E52/25*100)</f>
        <v>0</v>
      </c>
      <c r="G52" s="111">
        <f t="shared" si="39"/>
        <v>0</v>
      </c>
      <c r="H52" s="109"/>
      <c r="I52" s="107">
        <f>SUM(H52/52*100)</f>
        <v>0</v>
      </c>
      <c r="J52" s="111">
        <f t="shared" si="40"/>
        <v>0</v>
      </c>
      <c r="K52" s="109">
        <v>12</v>
      </c>
      <c r="L52" s="107">
        <f t="shared" si="41"/>
        <v>66.66666666666666</v>
      </c>
      <c r="M52" s="111" t="str">
        <f t="shared" si="42"/>
        <v>B</v>
      </c>
      <c r="N52" s="109">
        <v>21</v>
      </c>
      <c r="O52" s="107">
        <f t="shared" si="43"/>
        <v>48.837209302325576</v>
      </c>
      <c r="P52" s="111" t="str">
        <f t="shared" si="44"/>
        <v>D</v>
      </c>
      <c r="Q52" s="109"/>
      <c r="R52" s="110">
        <f t="shared" si="45"/>
        <v>0</v>
      </c>
      <c r="S52" s="111">
        <f t="shared" si="46"/>
        <v>0</v>
      </c>
      <c r="T52" s="109"/>
      <c r="U52" s="110">
        <f t="shared" si="47"/>
        <v>0</v>
      </c>
      <c r="V52" s="112">
        <f t="shared" si="48"/>
        <v>0</v>
      </c>
    </row>
    <row r="53" spans="1:22" ht="12.75" thickBot="1" thickTop="1">
      <c r="A53" s="70" t="s">
        <v>70</v>
      </c>
      <c r="B53" s="194" t="s">
        <v>71</v>
      </c>
      <c r="C53" s="197"/>
      <c r="D53" s="197"/>
      <c r="E53" s="195"/>
      <c r="F53" s="107">
        <f>SUM(E53/25*100)</f>
        <v>0</v>
      </c>
      <c r="G53" s="68">
        <f t="shared" si="39"/>
        <v>0</v>
      </c>
      <c r="H53" s="44"/>
      <c r="I53" s="107">
        <f>SUM(H53/52*100)</f>
        <v>0</v>
      </c>
      <c r="J53" s="68">
        <f t="shared" si="40"/>
        <v>0</v>
      </c>
      <c r="K53" s="44"/>
      <c r="L53" s="107">
        <f t="shared" si="41"/>
        <v>0</v>
      </c>
      <c r="M53" s="68">
        <f t="shared" si="42"/>
        <v>0</v>
      </c>
      <c r="N53" s="44"/>
      <c r="O53" s="107">
        <f t="shared" si="43"/>
        <v>0</v>
      </c>
      <c r="P53" s="68">
        <f t="shared" si="44"/>
        <v>0</v>
      </c>
      <c r="Q53" s="44"/>
      <c r="R53" s="107">
        <f t="shared" si="45"/>
        <v>0</v>
      </c>
      <c r="S53" s="68">
        <f t="shared" si="46"/>
        <v>0</v>
      </c>
      <c r="T53" s="44"/>
      <c r="U53" s="107">
        <f t="shared" si="47"/>
        <v>0</v>
      </c>
      <c r="V53" s="106">
        <f t="shared" si="48"/>
        <v>0</v>
      </c>
    </row>
    <row r="54" ht="11.25" thickTop="1"/>
  </sheetData>
  <mergeCells count="36">
    <mergeCell ref="X25:AB25"/>
    <mergeCell ref="X26:Y26"/>
    <mergeCell ref="AA26:AB26"/>
    <mergeCell ref="AJ26:AK26"/>
    <mergeCell ref="AD25:AF25"/>
    <mergeCell ref="AD26:AF26"/>
    <mergeCell ref="E1:S1"/>
    <mergeCell ref="E40:S40"/>
    <mergeCell ref="W42:AB42"/>
    <mergeCell ref="AY7:AY8"/>
    <mergeCell ref="AF6:AG8"/>
    <mergeCell ref="AH6:AI8"/>
    <mergeCell ref="AN6:AO8"/>
    <mergeCell ref="M4:N4"/>
    <mergeCell ref="Z5:AY5"/>
    <mergeCell ref="Z6:AA8"/>
    <mergeCell ref="BA7:BF7"/>
    <mergeCell ref="E23:S23"/>
    <mergeCell ref="AP6:AQ8"/>
    <mergeCell ref="AR6:AS8"/>
    <mergeCell ref="AT6:AW8"/>
    <mergeCell ref="W7:W8"/>
    <mergeCell ref="AJ6:AK8"/>
    <mergeCell ref="AL6:AM8"/>
    <mergeCell ref="AB6:AC8"/>
    <mergeCell ref="AD6:AE8"/>
    <mergeCell ref="X7:X8"/>
    <mergeCell ref="G6:H6"/>
    <mergeCell ref="A7:A8"/>
    <mergeCell ref="T7:T8"/>
    <mergeCell ref="U7:U8"/>
    <mergeCell ref="V7:V8"/>
    <mergeCell ref="C26:C27"/>
    <mergeCell ref="A5:A6"/>
    <mergeCell ref="G5:H5"/>
    <mergeCell ref="M5:N5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F8" sqref="F8"/>
    </sheetView>
  </sheetViews>
  <sheetFormatPr defaultColWidth="9.140625" defaultRowHeight="12.75"/>
  <cols>
    <col min="2" max="2" width="12.140625" style="0" customWidth="1"/>
  </cols>
  <sheetData>
    <row r="1" spans="1:3" ht="12.75">
      <c r="A1" s="215"/>
      <c r="B1" s="216" t="s">
        <v>99</v>
      </c>
      <c r="C1" s="216" t="s">
        <v>108</v>
      </c>
    </row>
    <row r="2" spans="1:3" ht="12.75">
      <c r="A2" s="216">
        <v>1</v>
      </c>
      <c r="B2" s="216" t="s">
        <v>109</v>
      </c>
      <c r="C2" s="216" t="s">
        <v>110</v>
      </c>
    </row>
    <row r="3" spans="1:3" ht="12.75">
      <c r="A3" s="216">
        <v>2</v>
      </c>
      <c r="B3" s="215">
        <v>4.14</v>
      </c>
      <c r="C3" s="215" t="s">
        <v>111</v>
      </c>
    </row>
    <row r="4" spans="1:3" ht="12.75">
      <c r="A4" s="216">
        <v>3</v>
      </c>
      <c r="B4" s="215">
        <v>4.19</v>
      </c>
      <c r="C4" s="215" t="s">
        <v>112</v>
      </c>
    </row>
    <row r="5" spans="1:3" ht="12.75">
      <c r="A5" s="216">
        <v>4</v>
      </c>
      <c r="B5" s="215">
        <v>5.17</v>
      </c>
      <c r="C5" s="215" t="s">
        <v>113</v>
      </c>
    </row>
    <row r="6" spans="1:3" ht="12.75">
      <c r="A6" s="216">
        <v>5</v>
      </c>
      <c r="B6" s="215">
        <v>5.77</v>
      </c>
      <c r="C6" s="215" t="s">
        <v>114</v>
      </c>
    </row>
    <row r="7" spans="1:3" ht="12.75">
      <c r="A7" s="216">
        <v>6</v>
      </c>
      <c r="B7" s="215">
        <v>6.39</v>
      </c>
      <c r="C7" s="215" t="s">
        <v>115</v>
      </c>
    </row>
    <row r="9" ht="12.75">
      <c r="A9">
        <f>LOOKUP("C",{"a","b","c","d";1,2,3,4})</f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 </cp:lastModifiedBy>
  <dcterms:created xsi:type="dcterms:W3CDTF">2006-04-26T08:32:39Z</dcterms:created>
  <dcterms:modified xsi:type="dcterms:W3CDTF">2007-07-03T19:07:57Z</dcterms:modified>
  <cp:category/>
  <cp:version/>
  <cp:contentType/>
  <cp:contentStatus/>
</cp:coreProperties>
</file>